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W:\Mapes\_Commun\MISSIONS\M17 TRESORERIE\M17 20252010 Mission Corevat\"/>
    </mc:Choice>
  </mc:AlternateContent>
  <bookViews>
    <workbookView xWindow="0" yWindow="0" windowWidth="23040" windowHeight="9490" tabRatio="561"/>
  </bookViews>
  <sheets>
    <sheet name="Intro" sheetId="5" r:id="rId1"/>
    <sheet name="1 - Simulation de base" sheetId="1" r:id="rId2"/>
    <sheet name="2 - Graphique de coût" sheetId="4" r:id="rId3"/>
    <sheet name="3 - Tirages multiples" sheetId="2" r:id="rId4"/>
    <sheet name="4 - Scénarios comparatifs" sheetId="3" r:id="rId5"/>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G17" i="3" l="1"/>
  <c r="F17" i="3"/>
  <c r="E17" i="3"/>
  <c r="D17" i="3"/>
  <c r="C17" i="3"/>
  <c r="G18" i="3" l="1"/>
  <c r="F18" i="3"/>
  <c r="E18" i="3"/>
  <c r="D18" i="3"/>
  <c r="C18" i="3"/>
  <c r="C18" i="1" l="1"/>
  <c r="C19" i="1" s="1"/>
  <c r="C21" i="1" s="1"/>
  <c r="G16" i="3" l="1"/>
  <c r="F16" i="3"/>
  <c r="E16" i="3"/>
  <c r="D16" i="3"/>
  <c r="C16" i="3"/>
  <c r="C17" i="1"/>
  <c r="G15" i="3" l="1"/>
  <c r="F15" i="3"/>
  <c r="E15" i="3"/>
  <c r="D15" i="3"/>
  <c r="C15" i="3"/>
  <c r="G14" i="3"/>
  <c r="F14" i="3"/>
  <c r="E14" i="3"/>
  <c r="D14" i="3"/>
  <c r="C14" i="3"/>
  <c r="D5" i="4"/>
  <c r="D4" i="4"/>
  <c r="H24" i="2"/>
  <c r="H23" i="2"/>
  <c r="H22" i="2"/>
  <c r="I17" i="2"/>
  <c r="I16" i="2"/>
  <c r="I15" i="2"/>
  <c r="I14" i="2"/>
  <c r="I13" i="2"/>
  <c r="I12" i="2"/>
  <c r="I11" i="2"/>
  <c r="I10" i="2"/>
  <c r="E5" i="2"/>
  <c r="G16" i="2" s="1"/>
  <c r="E4" i="2"/>
  <c r="F13" i="2" s="1"/>
  <c r="C16" i="1"/>
  <c r="C15" i="1"/>
  <c r="C14" i="1"/>
  <c r="D10" i="4" l="1"/>
  <c r="D16" i="4"/>
  <c r="D12" i="4"/>
  <c r="D9" i="4"/>
  <c r="D17" i="4"/>
  <c r="D13" i="4"/>
  <c r="D11" i="4"/>
  <c r="D15" i="4"/>
  <c r="D14" i="4"/>
  <c r="C22" i="1"/>
  <c r="C17" i="4"/>
  <c r="C14" i="4"/>
  <c r="E14" i="4" s="1"/>
  <c r="C13" i="4"/>
  <c r="C11" i="4"/>
  <c r="C10" i="4"/>
  <c r="C16" i="4"/>
  <c r="C12" i="4"/>
  <c r="E12" i="4" s="1"/>
  <c r="C9" i="4"/>
  <c r="C15" i="4"/>
  <c r="G11" i="2"/>
  <c r="G17" i="2"/>
  <c r="G9" i="2"/>
  <c r="G12" i="2"/>
  <c r="G15" i="2"/>
  <c r="F8" i="2"/>
  <c r="F14" i="2"/>
  <c r="F12" i="2"/>
  <c r="F15" i="2"/>
  <c r="F10" i="2"/>
  <c r="F16" i="2"/>
  <c r="H16" i="2" s="1"/>
  <c r="F11" i="2"/>
  <c r="F17" i="2"/>
  <c r="G8" i="2"/>
  <c r="G14" i="2"/>
  <c r="G10" i="2"/>
  <c r="G13" i="2"/>
  <c r="H13" i="2" s="1"/>
  <c r="E13" i="4" l="1"/>
  <c r="E15" i="4"/>
  <c r="E9" i="4"/>
  <c r="H15" i="2"/>
  <c r="E16" i="4"/>
  <c r="H12" i="2"/>
  <c r="E10" i="4"/>
  <c r="E11" i="4"/>
  <c r="H14" i="2"/>
  <c r="H8" i="2"/>
  <c r="I8" i="2" s="1"/>
  <c r="E17" i="4"/>
  <c r="H11" i="2"/>
  <c r="H10" i="2"/>
  <c r="H17" i="2"/>
  <c r="H9" i="2"/>
  <c r="H25" i="2" l="1"/>
  <c r="I9" i="2"/>
  <c r="H26" i="2"/>
  <c r="I19" i="2"/>
  <c r="H19" i="2"/>
</calcChain>
</file>

<file path=xl/sharedStrings.xml><?xml version="1.0" encoding="utf-8"?>
<sst xmlns="http://schemas.openxmlformats.org/spreadsheetml/2006/main" count="109" uniqueCount="97">
  <si>
    <t>SIMULATEUR DE COÛT — LIGNE DE TRÉSORERIE</t>
  </si>
  <si>
    <t>⚙  PARAMÈTRES D'ENTRÉE</t>
  </si>
  <si>
    <t>Paramètre</t>
  </si>
  <si>
    <t>Valeur</t>
  </si>
  <si>
    <t>Commentaire</t>
  </si>
  <si>
    <t>Montant emprunté (ligne totale)</t>
  </si>
  <si>
    <t>Montant total de la ligne accordée</t>
  </si>
  <si>
    <t>Taux de l'index (%)</t>
  </si>
  <si>
    <t>Marge de la banque (%)</t>
  </si>
  <si>
    <t>Selon contrat</t>
  </si>
  <si>
    <t>Nombre de jours de mobilisation</t>
  </si>
  <si>
    <t>Durée prévisionnelle du tirage</t>
  </si>
  <si>
    <t>📊  RÉSULTATS</t>
  </si>
  <si>
    <t>Indicateur</t>
  </si>
  <si>
    <t>Détail</t>
  </si>
  <si>
    <t>Taux global (Index + Marge)</t>
  </si>
  <si>
    <t>Taux annuel applicable</t>
  </si>
  <si>
    <t>Coût des jours mobilisés</t>
  </si>
  <si>
    <t>Intérêts sur la durée du tirage</t>
  </si>
  <si>
    <t>Coût journalier (jours mobilisés)</t>
  </si>
  <si>
    <t>Coût par jour de tirage</t>
  </si>
  <si>
    <t>CNU sur jours non mobilisés (annuel)</t>
  </si>
  <si>
    <t>Commission sur la partie non tirée</t>
  </si>
  <si>
    <t>Coût total annuel estimé</t>
  </si>
  <si>
    <t>Jours mobilisés + CNU</t>
  </si>
  <si>
    <t>Taux de revient global (TEG estimé)</t>
  </si>
  <si>
    <t>Coût total / montant total de la ligne</t>
  </si>
  <si>
    <t>SIMULATION — TIRAGES MULTIPLES</t>
  </si>
  <si>
    <t>Taux index par défaut :</t>
  </si>
  <si>
    <t>Marge par défaut :</t>
  </si>
  <si>
    <t>N°</t>
  </si>
  <si>
    <t>Description</t>
  </si>
  <si>
    <t>Montant tiré (€)</t>
  </si>
  <si>
    <t>Durée (jours)</t>
  </si>
  <si>
    <t>Taux index (%)</t>
  </si>
  <si>
    <t>Marge (%)</t>
  </si>
  <si>
    <t>Coût tirage (€)</t>
  </si>
  <si>
    <t>Coût/jour (€)</t>
  </si>
  <si>
    <t>Tirage 1</t>
  </si>
  <si>
    <t>Tirage 2</t>
  </si>
  <si>
    <t>Tirage 3</t>
  </si>
  <si>
    <t>Tirage 4</t>
  </si>
  <si>
    <t>Tirage 5</t>
  </si>
  <si>
    <t>Tirage 6</t>
  </si>
  <si>
    <t>Tirage 7</t>
  </si>
  <si>
    <t>Tirage 8</t>
  </si>
  <si>
    <t>Tirage 9</t>
  </si>
  <si>
    <t>Tirage 10</t>
  </si>
  <si>
    <t>TOTAL</t>
  </si>
  <si>
    <t>📋  RÉCAPITULATIF</t>
  </si>
  <si>
    <t>Nombre de tirages actifs</t>
  </si>
  <si>
    <t>Montant total mobilisé (€)</t>
  </si>
  <si>
    <t>Durée totale mobilisée (jours)</t>
  </si>
  <si>
    <t>Coût total des tirages (€)</t>
  </si>
  <si>
    <t>SIMULATION — SCÉNARIOS COMPARATIFS</t>
  </si>
  <si>
    <t>Scénario 1</t>
  </si>
  <si>
    <t>Scénario 2</t>
  </si>
  <si>
    <t>Scénario 3</t>
  </si>
  <si>
    <t>Scénario 4</t>
  </si>
  <si>
    <t>Scénario 5</t>
  </si>
  <si>
    <t>CNU (%)</t>
  </si>
  <si>
    <t>📊  RÉSULTATS PAR SCÉNARIO</t>
  </si>
  <si>
    <t>Coût jours mobilisés (€)</t>
  </si>
  <si>
    <t>CNU sur jours non mobilisés (€)</t>
  </si>
  <si>
    <t>Coût total (€)</t>
  </si>
  <si>
    <t>ANALYSE — COÛT EN FONCTION DES PARAMÈTRES</t>
  </si>
  <si>
    <t>⚙  Paramètres de référence (depuis "1 - Simulation de base")</t>
  </si>
  <si>
    <t>Montant de référence (€)</t>
  </si>
  <si>
    <t>Taux global de référence (%)</t>
  </si>
  <si>
    <t>Coût (€)</t>
  </si>
  <si>
    <t>CNU — Commission de Non-Utilisation (€)</t>
  </si>
  <si>
    <t>cf. onglet 1</t>
  </si>
  <si>
    <t>CNU</t>
  </si>
  <si>
    <t>Coût moyen journalier de lignes avec des taux différents (€)</t>
  </si>
  <si>
    <t>📈  Coût selon la durée de mobilisation</t>
  </si>
  <si>
    <t>Autres coûts (%)</t>
  </si>
  <si>
    <t>Total autres coûts (€)</t>
  </si>
  <si>
    <t>Autres coûts (€)</t>
  </si>
  <si>
    <t>% autres coûts x montant ligne</t>
  </si>
  <si>
    <t>Autres coûts à ajouter</t>
  </si>
  <si>
    <t>Si pas de CNU, indiquer 0</t>
  </si>
  <si>
    <t>Commission engagement, frais de dossiers…</t>
  </si>
  <si>
    <t>*le taux indiqué n'a qu'une visée estimative, le taux réellement payé sur une ligne de trésorerie est variable et peut fluctuer au jour le jour, au mois, au trimestre…</t>
  </si>
  <si>
    <r>
      <t>€STR, Euribor 3M… à la date de simulation</t>
    </r>
    <r>
      <rPr>
        <b/>
        <i/>
        <sz val="9"/>
        <color rgb="FF666666"/>
        <rFont val="Arial"/>
        <family val="2"/>
      </rPr>
      <t>*</t>
    </r>
  </si>
  <si>
    <t>Objectifs :</t>
  </si>
  <si>
    <t>Outil de simulation du coût de lignes de trésorerie (commission de non utilisation exprimée en %)</t>
  </si>
  <si>
    <t>Outils/onglets</t>
  </si>
  <si>
    <t>Limites importantes</t>
  </si>
  <si>
    <t>Contact</t>
  </si>
  <si>
    <r>
      <t xml:space="preserve">Pour toute remarque (anomalie…) ou question sur cet outil vous pouvez contacter : </t>
    </r>
    <r>
      <rPr>
        <b/>
        <sz val="11"/>
        <color theme="1"/>
        <rFont val="Calibri"/>
        <family val="2"/>
      </rPr>
      <t>finances@mapes-pdl.fr</t>
    </r>
  </si>
  <si>
    <r>
      <t>V4.0 — Base 360 jours (</t>
    </r>
    <r>
      <rPr>
        <b/>
        <i/>
        <u/>
        <sz val="9"/>
        <color rgb="FFFF0000"/>
        <rFont val="Arial"/>
        <family val="2"/>
      </rPr>
      <t>modifier les formules si votre contrat prévoit une base 365</t>
    </r>
    <r>
      <rPr>
        <i/>
        <sz val="9"/>
        <color rgb="FF888888"/>
        <rFont val="Arial"/>
        <family val="2"/>
      </rPr>
      <t>)</t>
    </r>
  </si>
  <si>
    <r>
      <t xml:space="preserve">Saisissez chaque tirage. Le taux et la marge peuvent être personnalisés par tirage ou reprendre les valeurs de la feuille "1 - Simulation de base" 
</t>
    </r>
    <r>
      <rPr>
        <i/>
        <sz val="9"/>
        <color rgb="FFFF0000"/>
        <rFont val="Arial"/>
        <family val="2"/>
      </rPr>
      <t>(modifier les formules si votre contrat prévoit une base 365)</t>
    </r>
  </si>
  <si>
    <r>
      <t xml:space="preserve">Comparez jusqu'à 5 scénarios </t>
    </r>
    <r>
      <rPr>
        <i/>
        <sz val="9"/>
        <color rgb="FFFF0000"/>
        <rFont val="Arial"/>
        <family val="2"/>
      </rPr>
      <t>(modifier les formules si votre contrat prévoit une base 365)</t>
    </r>
  </si>
  <si>
    <r>
      <t xml:space="preserve">L'onglet 1 "Simulation de base" permet d’estimer le coût complet d’un tirage de ligne sur une durée précise. </t>
    </r>
    <r>
      <rPr>
        <b/>
        <sz val="11"/>
        <color theme="1"/>
        <rFont val="Calibri"/>
        <family val="2"/>
      </rPr>
      <t>C'est l'outil principal.</t>
    </r>
    <r>
      <rPr>
        <sz val="11"/>
        <color theme="1"/>
        <rFont val="Calibri"/>
        <family val="2"/>
        <charset val="1"/>
      </rPr>
      <t xml:space="preserve">
L'onglet 2 permet d’estimer le coût marginal (hors frais divers) d’un tirage de ligne graphiquement sur des durées modifiables (9 durées différentes)
L'onglet 3 permet d'estimer le coût marginal (hors frais divers et CNU) de tirages de lignes en cas de lignes multiples présentant des paramètres différents (taux et marge différents, durées de tirage différentes…)
L'onglet 4 permet d'estimer et de comparer le coût de lignes multiples avec des paramètres différents (taux, marge...)</t>
    </r>
  </si>
  <si>
    <t>Le présent outil vise à permettre aux établissements de santé ou médicaux-sociaux d'estimer le coût d'une ou de plusieurs lignes de trésorerie selon plusieurs paramètres (durée de tirage, taux estimé, marge bancaire, commissions ou frais annexes…</t>
  </si>
  <si>
    <t xml:space="preserve">Le présent fichier est un outil de simulation élaboré dans le cadre des missions d’appui de la MAPES. 
Il vise à estimer, à partir d’hypothèses paramétrables, le coût théorique d’une ligne de trésorerie.
Les résultats sont fournis à titre indicatif et reposent sur des hypothèses pouvant entraîner des écarts avec les conditions réellement appliquées par les établissements bancaires.
Cet outil ne constitue ni une offre de financement, ni un conseil financier personnalisé. Il appartient à chaque utilisateur de vérifier les paramètres au regard des conditions contractuelles.
La MAPES ne saurait être tenue responsable de l’utilisation de cet outil ni des décisions prises sur cette base. </t>
  </si>
  <si>
    <t xml:space="preserve">                  (modifier les formules si votre contrat prévoit une base 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</si>
</sst>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_);_(@_)"/>
    <numFmt numFmtId="165" formatCode="_-* #,##0_-;\-* #,##0_-;_-* \-??_-;_-@_-"/>
    <numFmt numFmtId="166" formatCode="#,##0&quot; €&quot;"/>
    <numFmt numFmtId="167" formatCode="0.000%"/>
    <numFmt numFmtId="168" formatCode="_-* #,##0.00_-;\-* #,##0.00_-;_-* \-??_-;_-@_-"/>
    <numFmt numFmtId="169" formatCode="#,##0.00&quot; €&quot;"/>
    <numFmt numFmtId="170" formatCode="_-* #,##0.00\ _€_-;\-* #,##0.00\ _€_-;_-* &quot;-&quot;??\ _€_-;_-@_-"/>
  </numFmts>
  <fonts count="23" x14ac:knownFonts="1">
    <font>
      <sz val="11"/>
      <color theme="1"/>
      <name val="Calibri"/>
      <family val="2"/>
      <charset val="1"/>
    </font>
    <font>
      <sz val="10"/>
      <name val="Arial"/>
      <family val="2"/>
    </font>
    <font>
      <b/>
      <sz val="13"/>
      <color rgb="FF1F3864"/>
      <name val="Arial"/>
      <family val="2"/>
    </font>
    <font>
      <i/>
      <sz val="9"/>
      <color rgb="FF888888"/>
      <name val="Arial"/>
      <family val="2"/>
    </font>
    <font>
      <b/>
      <sz val="10"/>
      <color rgb="FFFFFFFF"/>
      <name val="Arial"/>
      <family val="2"/>
    </font>
    <font>
      <b/>
      <sz val="11"/>
      <color rgb="FFFFFFFF"/>
      <name val="Arial"/>
      <family val="2"/>
    </font>
    <font>
      <sz val="10"/>
      <color rgb="FF000000"/>
      <name val="Arial"/>
      <family val="2"/>
    </font>
    <font>
      <sz val="10"/>
      <color rgb="FF0000FF"/>
      <name val="Arial"/>
      <family val="2"/>
    </font>
    <font>
      <i/>
      <sz val="9"/>
      <color rgb="FF666666"/>
      <name val="Arial"/>
      <family val="2"/>
    </font>
    <font>
      <b/>
      <sz val="10"/>
      <color rgb="FF000000"/>
      <name val="Arial"/>
      <family val="2"/>
    </font>
    <font>
      <i/>
      <sz val="9"/>
      <color rgb="FF444444"/>
      <name val="Arial"/>
      <family val="2"/>
    </font>
    <font>
      <sz val="11"/>
      <color theme="1"/>
      <name val="Calibri"/>
      <family val="2"/>
      <charset val="1"/>
    </font>
    <font>
      <i/>
      <sz val="9"/>
      <color rgb="FF888888"/>
      <name val="Arial"/>
      <family val="2"/>
    </font>
    <font>
      <i/>
      <sz val="9"/>
      <name val="Arial"/>
      <family val="2"/>
    </font>
    <font>
      <b/>
      <i/>
      <sz val="9"/>
      <color rgb="FF666666"/>
      <name val="Arial"/>
      <family val="2"/>
    </font>
    <font>
      <i/>
      <sz val="9"/>
      <color rgb="FF666666"/>
      <name val="Arial"/>
      <family val="2"/>
    </font>
    <font>
      <sz val="8"/>
      <name val="Arial"/>
      <family val="2"/>
    </font>
    <font>
      <b/>
      <sz val="11"/>
      <color theme="1"/>
      <name val="Calibri"/>
      <family val="2"/>
    </font>
    <font>
      <b/>
      <u/>
      <sz val="14"/>
      <color theme="1"/>
      <name val="Calibri"/>
      <family val="2"/>
    </font>
    <font>
      <b/>
      <i/>
      <u/>
      <sz val="9"/>
      <color rgb="FFFF0000"/>
      <name val="Arial"/>
      <family val="2"/>
    </font>
    <font>
      <i/>
      <sz val="9"/>
      <color rgb="FFFF0000"/>
      <name val="Arial"/>
      <family val="2"/>
    </font>
    <font>
      <b/>
      <sz val="11"/>
      <color rgb="FFFF0000"/>
      <name val="Calibri"/>
      <family val="2"/>
    </font>
    <font>
      <sz val="11"/>
      <color theme="1"/>
      <name val="Calibri"/>
      <family val="2"/>
    </font>
  </fonts>
  <fills count="10">
    <fill>
      <patternFill patternType="none"/>
    </fill>
    <fill>
      <patternFill patternType="gray125"/>
    </fill>
    <fill>
      <patternFill patternType="solid">
        <fgColor rgb="FF2E75B6"/>
        <bgColor rgb="FF4A7EBB"/>
      </patternFill>
    </fill>
    <fill>
      <patternFill patternType="solid">
        <fgColor rgb="FF1F3864"/>
        <bgColor rgb="FF333399"/>
      </patternFill>
    </fill>
    <fill>
      <patternFill patternType="solid">
        <fgColor rgb="FFEBF3FB"/>
        <bgColor rgb="FFF5F5F5"/>
      </patternFill>
    </fill>
    <fill>
      <patternFill patternType="solid">
        <fgColor rgb="FFFFF9C4"/>
        <bgColor rgb="FFF5F5F5"/>
      </patternFill>
    </fill>
    <fill>
      <patternFill patternType="solid">
        <fgColor rgb="FFF9F9F9"/>
        <bgColor rgb="FFF5F5F5"/>
      </patternFill>
    </fill>
    <fill>
      <patternFill patternType="solid">
        <fgColor rgb="FFE8F5E9"/>
        <bgColor rgb="FFEBF3FB"/>
      </patternFill>
    </fill>
    <fill>
      <patternFill patternType="solid">
        <fgColor rgb="FFF5F5F5"/>
        <bgColor rgb="FFF9F9F9"/>
      </patternFill>
    </fill>
    <fill>
      <patternFill patternType="solid">
        <fgColor rgb="FFFFFFFF"/>
        <bgColor rgb="FFF9F9F9"/>
      </patternFill>
    </fill>
  </fills>
  <borders count="9">
    <border>
      <left/>
      <right/>
      <top/>
      <bottom/>
      <diagonal/>
    </border>
    <border>
      <left style="thin">
        <color rgb="FFCCCCCC"/>
      </left>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right style="thin">
        <color rgb="FFCCCCCC"/>
      </right>
      <top/>
      <bottom/>
      <diagonal/>
    </border>
    <border>
      <left style="thin">
        <color rgb="FFCCCCCC"/>
      </left>
      <right/>
      <top/>
      <bottom/>
      <diagonal/>
    </border>
    <border>
      <left style="thin">
        <color rgb="FFCCCCCC"/>
      </left>
      <right/>
      <top/>
      <bottom style="thin">
        <color rgb="FFCCCCCC"/>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1" fillId="0" borderId="0"/>
    <xf numFmtId="9" fontId="11" fillId="0" borderId="0"/>
  </cellStyleXfs>
  <cellXfs count="54">
    <xf numFmtId="0" fontId="0" fillId="0" borderId="0" xfId="0"/>
    <xf numFmtId="0" fontId="0" fillId="0" borderId="0" xfId="0" applyFont="1"/>
    <xf numFmtId="0" fontId="1" fillId="0" borderId="0" xfId="0" applyFont="1" applyBorder="1"/>
    <xf numFmtId="0" fontId="5" fillId="3" borderId="2" xfId="0" applyFont="1" applyFill="1" applyBorder="1" applyAlignment="1">
      <alignment horizontal="center" vertical="center" wrapText="1"/>
    </xf>
    <xf numFmtId="165" fontId="5" fillId="3" borderId="2" xfId="1" applyNumberFormat="1" applyFont="1" applyFill="1" applyBorder="1" applyAlignment="1">
      <alignment horizontal="center" vertical="center" wrapText="1"/>
    </xf>
    <xf numFmtId="0" fontId="6" fillId="4" borderId="2" xfId="0" applyFont="1" applyFill="1" applyBorder="1" applyAlignment="1">
      <alignment horizontal="left" vertical="center" wrapText="1"/>
    </xf>
    <xf numFmtId="166" fontId="7" fillId="5" borderId="2" xfId="2" applyNumberFormat="1" applyFont="1" applyFill="1" applyBorder="1" applyAlignment="1">
      <alignment horizontal="right" vertical="center"/>
    </xf>
    <xf numFmtId="0" fontId="8" fillId="6" borderId="2" xfId="0" applyFont="1" applyFill="1" applyBorder="1" applyAlignment="1">
      <alignment horizontal="left" vertical="center" wrapText="1"/>
    </xf>
    <xf numFmtId="167" fontId="7" fillId="5" borderId="2" xfId="2" applyNumberFormat="1" applyFont="1" applyFill="1" applyBorder="1" applyAlignment="1">
      <alignment horizontal="right" vertical="center"/>
    </xf>
    <xf numFmtId="167" fontId="7" fillId="5" borderId="2" xfId="0" applyNumberFormat="1" applyFont="1" applyFill="1" applyBorder="1" applyAlignment="1">
      <alignment horizontal="right" vertical="center"/>
    </xf>
    <xf numFmtId="1" fontId="7" fillId="5" borderId="2" xfId="0" applyNumberFormat="1" applyFont="1" applyFill="1" applyBorder="1" applyAlignment="1">
      <alignment horizontal="right" vertical="center"/>
    </xf>
    <xf numFmtId="168" fontId="1" fillId="0" borderId="0" xfId="1" applyNumberFormat="1" applyFont="1" applyBorder="1"/>
    <xf numFmtId="0" fontId="9" fillId="4" borderId="2" xfId="0" applyFont="1" applyFill="1" applyBorder="1" applyAlignment="1">
      <alignment horizontal="left" vertical="center" wrapText="1"/>
    </xf>
    <xf numFmtId="167" fontId="9" fillId="7" borderId="2" xfId="0" applyNumberFormat="1" applyFont="1" applyFill="1" applyBorder="1" applyAlignment="1">
      <alignment horizontal="right" vertical="center"/>
    </xf>
    <xf numFmtId="0" fontId="10" fillId="6" borderId="2" xfId="0" applyFont="1" applyFill="1" applyBorder="1" applyAlignment="1">
      <alignment horizontal="left" vertical="center" wrapText="1"/>
    </xf>
    <xf numFmtId="169" fontId="9" fillId="7" borderId="2" xfId="0" applyNumberFormat="1" applyFont="1" applyFill="1" applyBorder="1" applyAlignment="1">
      <alignment horizontal="right" vertical="center"/>
    </xf>
    <xf numFmtId="0" fontId="0" fillId="0" borderId="2" xfId="0" applyFont="1" applyBorder="1"/>
    <xf numFmtId="0" fontId="6" fillId="8" borderId="2" xfId="0" applyFont="1" applyFill="1" applyBorder="1" applyAlignment="1">
      <alignment horizontal="center" vertical="center" wrapText="1"/>
    </xf>
    <xf numFmtId="0" fontId="7" fillId="5" borderId="2" xfId="0" applyFont="1" applyFill="1" applyBorder="1" applyAlignment="1">
      <alignment horizontal="right" vertical="center"/>
    </xf>
    <xf numFmtId="166" fontId="7" fillId="5" borderId="2" xfId="0" applyNumberFormat="1" applyFont="1" applyFill="1" applyBorder="1" applyAlignment="1">
      <alignment horizontal="right" vertical="center"/>
    </xf>
    <xf numFmtId="0" fontId="6" fillId="9" borderId="2" xfId="0" applyFont="1" applyFill="1" applyBorder="1" applyAlignment="1">
      <alignment horizontal="center" vertical="center" wrapText="1"/>
    </xf>
    <xf numFmtId="169" fontId="4" fillId="3" borderId="2" xfId="0" applyNumberFormat="1" applyFont="1" applyFill="1" applyBorder="1" applyAlignment="1">
      <alignment horizontal="right" vertical="center"/>
    </xf>
    <xf numFmtId="1" fontId="9" fillId="7" borderId="2" xfId="0" applyNumberFormat="1" applyFont="1" applyFill="1" applyBorder="1" applyAlignment="1">
      <alignment horizontal="right" vertical="center"/>
    </xf>
    <xf numFmtId="166" fontId="9" fillId="7" borderId="2" xfId="0" applyNumberFormat="1" applyFont="1" applyFill="1" applyBorder="1" applyAlignment="1">
      <alignment horizontal="right" vertical="center"/>
    </xf>
    <xf numFmtId="0" fontId="5" fillId="3" borderId="4" xfId="0" applyFont="1" applyFill="1" applyBorder="1" applyAlignment="1">
      <alignment horizontal="center" vertical="center" wrapText="1"/>
    </xf>
    <xf numFmtId="170" fontId="1" fillId="0" borderId="0" xfId="0" applyNumberFormat="1" applyFont="1" applyBorder="1"/>
    <xf numFmtId="20" fontId="10" fillId="6" borderId="2" xfId="0" applyNumberFormat="1" applyFont="1" applyFill="1" applyBorder="1" applyAlignment="1">
      <alignment horizontal="left" vertical="center" wrapText="1"/>
    </xf>
    <xf numFmtId="0" fontId="13" fillId="0" borderId="0" xfId="0" applyFont="1" applyBorder="1" applyAlignment="1">
      <alignment vertical="top"/>
    </xf>
    <xf numFmtId="0" fontId="15" fillId="6" borderId="2" xfId="0" applyFont="1" applyFill="1" applyBorder="1" applyAlignment="1">
      <alignment horizontal="left" vertical="center" wrapText="1"/>
    </xf>
    <xf numFmtId="0" fontId="16" fillId="0" borderId="0" xfId="0" applyFont="1" applyBorder="1" applyAlignment="1">
      <alignment vertical="top"/>
    </xf>
    <xf numFmtId="0" fontId="6" fillId="4" borderId="0" xfId="0" applyFont="1" applyFill="1" applyBorder="1" applyAlignment="1">
      <alignment horizontal="left" vertical="center" wrapText="1"/>
    </xf>
    <xf numFmtId="0" fontId="17" fillId="0" borderId="8" xfId="0" applyFont="1" applyBorder="1" applyAlignment="1">
      <alignment horizontal="center" vertical="center"/>
    </xf>
    <xf numFmtId="0" fontId="0" fillId="0" borderId="0" xfId="0" applyAlignment="1">
      <alignment horizontal="center" vertical="center" wrapText="1"/>
    </xf>
    <xf numFmtId="0" fontId="17" fillId="0" borderId="8" xfId="0" applyFont="1" applyBorder="1" applyAlignment="1">
      <alignment horizontal="center" vertical="center" wrapText="1"/>
    </xf>
    <xf numFmtId="0" fontId="21" fillId="0" borderId="0" xfId="0" applyFont="1" applyAlignment="1">
      <alignment vertical="center"/>
    </xf>
    <xf numFmtId="0" fontId="0" fillId="0" borderId="8" xfId="0" applyBorder="1" applyAlignment="1">
      <alignment horizontal="center" vertical="center" wrapText="1"/>
    </xf>
    <xf numFmtId="0" fontId="17" fillId="0" borderId="8" xfId="0" applyFont="1" applyBorder="1" applyAlignment="1">
      <alignment horizontal="center" vertical="center"/>
    </xf>
    <xf numFmtId="0" fontId="18" fillId="0" borderId="0" xfId="0" applyFont="1" applyAlignment="1">
      <alignment horizontal="center"/>
    </xf>
    <xf numFmtId="0" fontId="0" fillId="0" borderId="8" xfId="0" applyBorder="1" applyAlignment="1">
      <alignment horizontal="left" vertical="center" wrapText="1"/>
    </xf>
    <xf numFmtId="0" fontId="2"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2" borderId="1" xfId="0" applyFont="1" applyFill="1" applyBorder="1" applyAlignment="1">
      <alignment horizontal="left" vertical="center" wrapText="1"/>
    </xf>
    <xf numFmtId="0" fontId="10" fillId="0" borderId="0" xfId="0" applyFont="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2"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2" fillId="0" borderId="8" xfId="0" applyFont="1" applyBorder="1" applyAlignment="1">
      <alignment horizontal="left"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400"/>
      <rgbColor rgb="FF000080"/>
      <rgbColor rgb="FF808000"/>
      <rgbColor rgb="FF800080"/>
      <rgbColor rgb="FF008080"/>
      <rgbColor rgb="FFCCCCCC"/>
      <rgbColor rgb="FF878787"/>
      <rgbColor rgb="FF9999FF"/>
      <rgbColor rgb="FF993366"/>
      <rgbColor rgb="FFFFF9C4"/>
      <rgbColor rgb="FFE8F5E9"/>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BF3FB"/>
      <rgbColor rgb="FFF5F5F5"/>
      <rgbColor rgb="FFF9F9F9"/>
      <rgbColor rgb="FF99CCFF"/>
      <rgbColor rgb="FFFF99CC"/>
      <rgbColor rgb="FFCC99FF"/>
      <rgbColor rgb="FFFFCC99"/>
      <rgbColor rgb="FF2E75B6"/>
      <rgbColor rgb="FF33CCCC"/>
      <rgbColor rgb="FF99CC00"/>
      <rgbColor rgb="FFFFCC00"/>
      <rgbColor rgb="FFFF9900"/>
      <rgbColor rgb="FFFF6600"/>
      <rgbColor rgb="FF666666"/>
      <rgbColor rgb="FF888888"/>
      <rgbColor rgb="FF1F3864"/>
      <rgbColor rgb="FF4A7EBB"/>
      <rgbColor rgb="FF003300"/>
      <rgbColor rgb="FF333300"/>
      <rgbColor rgb="FF993300"/>
      <rgbColor rgb="FF993366"/>
      <rgbColor rgb="FF333399"/>
      <rgbColor rgb="FF44444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800" b="1" strike="noStrike" spc="-1">
                <a:solidFill>
                  <a:srgbClr val="000000"/>
                </a:solidFill>
                <a:latin typeface="Calibri"/>
              </a:defRPr>
            </a:pPr>
            <a:r>
              <a:rPr lang="fr-FR" sz="1800" b="1" strike="noStrike" spc="-1">
                <a:solidFill>
                  <a:srgbClr val="000000"/>
                </a:solidFill>
                <a:latin typeface="Calibri"/>
              </a:rPr>
              <a:t>Coût</a:t>
            </a:r>
            <a:r>
              <a:rPr lang="fr-FR" sz="1800" b="1" strike="noStrike" spc="-1" baseline="0">
                <a:solidFill>
                  <a:srgbClr val="000000"/>
                </a:solidFill>
                <a:latin typeface="Calibri"/>
              </a:rPr>
              <a:t> total </a:t>
            </a:r>
            <a:r>
              <a:rPr lang="fr-FR" sz="1800" b="1" strike="noStrike" spc="-1">
                <a:solidFill>
                  <a:srgbClr val="000000"/>
                </a:solidFill>
                <a:latin typeface="Calibri"/>
              </a:rPr>
              <a:t>de la ligne selon la durée de mobilisation</a:t>
            </a:r>
          </a:p>
        </c:rich>
      </c:tx>
      <c:layout/>
      <c:overlay val="0"/>
      <c:spPr>
        <a:noFill/>
        <a:ln w="0">
          <a:noFill/>
        </a:ln>
      </c:spPr>
    </c:title>
    <c:autoTitleDeleted val="0"/>
    <c:plotArea>
      <c:layout/>
      <c:lineChart>
        <c:grouping val="standard"/>
        <c:varyColors val="0"/>
        <c:ser>
          <c:idx val="0"/>
          <c:order val="0"/>
          <c:tx>
            <c:strRef>
              <c:f>'2 - Graphique de coût'!$C$8</c:f>
              <c:strCache>
                <c:ptCount val="1"/>
                <c:pt idx="0">
                  <c:v>Coût (€)</c:v>
                </c:pt>
              </c:strCache>
            </c:strRef>
          </c:tx>
          <c:spPr>
            <a:ln w="47520">
              <a:solidFill>
                <a:srgbClr val="4A7EBB"/>
              </a:solidFill>
              <a:round/>
            </a:ln>
          </c:spPr>
          <c:marker>
            <c:symbol val="none"/>
          </c:marker>
          <c:dLbls>
            <c:spPr>
              <a:noFill/>
              <a:ln>
                <a:noFill/>
              </a:ln>
              <a:effectLst/>
            </c:spPr>
            <c:txPr>
              <a:bodyPr wrap="none"/>
              <a:lstStyle/>
              <a:p>
                <a:pPr>
                  <a:defRPr sz="1000" b="0" strike="noStrike" spc="-1">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'2 - Graphique de coût'!$B$9:$B$17</c:f>
              <c:numCache>
                <c:formatCode>General</c:formatCode>
                <c:ptCount val="9"/>
                <c:pt idx="0">
                  <c:v>7</c:v>
                </c:pt>
                <c:pt idx="1">
                  <c:v>15</c:v>
                </c:pt>
                <c:pt idx="2">
                  <c:v>30</c:v>
                </c:pt>
                <c:pt idx="3">
                  <c:v>60</c:v>
                </c:pt>
                <c:pt idx="4">
                  <c:v>90</c:v>
                </c:pt>
                <c:pt idx="5">
                  <c:v>120</c:v>
                </c:pt>
                <c:pt idx="6">
                  <c:v>180</c:v>
                </c:pt>
                <c:pt idx="7">
                  <c:v>270</c:v>
                </c:pt>
                <c:pt idx="8">
                  <c:v>365</c:v>
                </c:pt>
              </c:numCache>
            </c:numRef>
          </c:cat>
          <c:val>
            <c:numRef>
              <c:f>'2 - Graphique de coût'!$E$8:$E$17</c:f>
              <c:numCache>
                <c:formatCode>#\ ##0.00" €"</c:formatCode>
                <c:ptCount val="10"/>
                <c:pt idx="0" formatCode="General">
                  <c:v>0</c:v>
                </c:pt>
                <c:pt idx="1">
                  <c:v>1466.9330289193304</c:v>
                </c:pt>
                <c:pt idx="2">
                  <c:v>2000.5707762557076</c:v>
                </c:pt>
                <c:pt idx="3">
                  <c:v>3001.1415525114157</c:v>
                </c:pt>
                <c:pt idx="4">
                  <c:v>5002.2831050228315</c:v>
                </c:pt>
                <c:pt idx="5">
                  <c:v>7003.4246575342468</c:v>
                </c:pt>
                <c:pt idx="6">
                  <c:v>9004.566210045663</c:v>
                </c:pt>
                <c:pt idx="7">
                  <c:v>13006.849315068494</c:v>
                </c:pt>
                <c:pt idx="8">
                  <c:v>19010.273972602739</c:v>
                </c:pt>
                <c:pt idx="9">
                  <c:v>25347.222222222223</c:v>
                </c:pt>
              </c:numCache>
            </c:numRef>
          </c:val>
          <c:smooth val="1"/>
          <c:extLst>
            <c:ext xmlns:c16="http://schemas.microsoft.com/office/drawing/2014/chart" uri="{C3380CC4-5D6E-409C-BE32-E72D297353CC}">
              <c16:uniqueId val="{00000000-A1C6-4581-B475-2214B69C3526}"/>
            </c:ext>
          </c:extLst>
        </c:ser>
        <c:dLbls>
          <c:showLegendKey val="0"/>
          <c:showVal val="0"/>
          <c:showCatName val="0"/>
          <c:showSerName val="0"/>
          <c:showPercent val="0"/>
          <c:showBubbleSize val="0"/>
        </c:dLbls>
        <c:hiLowLines>
          <c:spPr>
            <a:ln w="0">
              <a:noFill/>
            </a:ln>
          </c:spPr>
        </c:hiLowLines>
        <c:smooth val="0"/>
        <c:axId val="36223616"/>
        <c:axId val="55081660"/>
      </c:lineChart>
      <c:catAx>
        <c:axId val="36223616"/>
        <c:scaling>
          <c:orientation val="minMax"/>
        </c:scaling>
        <c:delete val="0"/>
        <c:axPos val="b"/>
        <c:title>
          <c:tx>
            <c:rich>
              <a:bodyPr rot="0"/>
              <a:lstStyle/>
              <a:p>
                <a:pPr>
                  <a:defRPr sz="1000" b="1" strike="noStrike" spc="-1">
                    <a:solidFill>
                      <a:srgbClr val="000000"/>
                    </a:solidFill>
                    <a:latin typeface="Calibri"/>
                  </a:defRPr>
                </a:pPr>
                <a:r>
                  <a:rPr lang="fr-FR" sz="1000" b="1" strike="noStrike" spc="-1">
                    <a:solidFill>
                      <a:srgbClr val="000000"/>
                    </a:solidFill>
                    <a:latin typeface="Calibri"/>
                  </a:rPr>
                  <a:t>Durée (jours)</a:t>
                </a:r>
              </a:p>
            </c:rich>
          </c:tx>
          <c:layout/>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fr-FR"/>
          </a:p>
        </c:txPr>
        <c:crossAx val="55081660"/>
        <c:crosses val="autoZero"/>
        <c:auto val="1"/>
        <c:lblAlgn val="ctr"/>
        <c:lblOffset val="100"/>
        <c:noMultiLvlLbl val="0"/>
      </c:catAx>
      <c:valAx>
        <c:axId val="55081660"/>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fr-FR" sz="1000" b="1" strike="noStrike" spc="-1">
                    <a:solidFill>
                      <a:srgbClr val="000000"/>
                    </a:solidFill>
                    <a:latin typeface="Calibri"/>
                  </a:rPr>
                  <a:t>Coût (€)</a:t>
                </a:r>
              </a:p>
            </c:rich>
          </c:tx>
          <c:layout/>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fr-FR"/>
          </a:p>
        </c:txPr>
        <c:crossAx val="36223616"/>
        <c:crosses val="autoZero"/>
        <c:crossBetween val="between"/>
      </c:valAx>
      <c:spPr>
        <a:noFill/>
        <a:ln w="0">
          <a:noFill/>
        </a:ln>
      </c:spPr>
    </c:plotArea>
    <c:legend>
      <c:legendPos val="r"/>
      <c:layout/>
      <c:overlay val="0"/>
      <c:spPr>
        <a:noFill/>
        <a:ln w="0">
          <a:noFill/>
        </a:ln>
      </c:spPr>
      <c:txPr>
        <a:bodyPr/>
        <a:lstStyle/>
        <a:p>
          <a:pPr>
            <a:defRPr sz="1000" b="0" strike="noStrike" spc="-1">
              <a:solidFill>
                <a:srgbClr val="000000"/>
              </a:solidFill>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496138</xdr:colOff>
      <xdr:row>2</xdr:row>
      <xdr:rowOff>39890</xdr:rowOff>
    </xdr:to>
    <xdr:pic>
      <xdr:nvPicPr>
        <xdr:cNvPr id="2" name="Image 1" descr="Mission d'Appui à la Performance des Etablissements de Santé"/>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8618" cy="451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53340</xdr:rowOff>
    </xdr:from>
    <xdr:to>
      <xdr:col>1</xdr:col>
      <xdr:colOff>1082878</xdr:colOff>
      <xdr:row>1</xdr:row>
      <xdr:rowOff>123710</xdr:rowOff>
    </xdr:to>
    <xdr:pic>
      <xdr:nvPicPr>
        <xdr:cNvPr id="4" name="Image 3" descr="Mission d'Appui à la Performance des Etablissements de Santé"/>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340"/>
          <a:ext cx="1288618" cy="451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17</xdr:row>
      <xdr:rowOff>23231</xdr:rowOff>
    </xdr:from>
    <xdr:to>
      <xdr:col>7</xdr:col>
      <xdr:colOff>72904</xdr:colOff>
      <xdr:row>39</xdr:row>
      <xdr:rowOff>151752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23232</xdr:colOff>
      <xdr:row>0</xdr:row>
      <xdr:rowOff>46463</xdr:rowOff>
    </xdr:from>
    <xdr:to>
      <xdr:col>1</xdr:col>
      <xdr:colOff>81065</xdr:colOff>
      <xdr:row>1</xdr:row>
      <xdr:rowOff>126002</xdr:rowOff>
    </xdr:to>
    <xdr:pic>
      <xdr:nvPicPr>
        <xdr:cNvPr id="3" name="Image 2" descr="Mission d'Appui à la Performance des Etablissements de Santé"/>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32" y="46463"/>
          <a:ext cx="1258138" cy="458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699338</xdr:colOff>
      <xdr:row>0</xdr:row>
      <xdr:rowOff>458990</xdr:rowOff>
    </xdr:to>
    <xdr:pic>
      <xdr:nvPicPr>
        <xdr:cNvPr id="2" name="Image 1" descr="Mission d'Appui à la Performance des Etablissements de Santé"/>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0"/>
          <a:ext cx="1258138" cy="458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31750</xdr:colOff>
      <xdr:row>0</xdr:row>
      <xdr:rowOff>57150</xdr:rowOff>
    </xdr:from>
    <xdr:to>
      <xdr:col>1</xdr:col>
      <xdr:colOff>1289888</xdr:colOff>
      <xdr:row>1</xdr:row>
      <xdr:rowOff>1790</xdr:rowOff>
    </xdr:to>
    <xdr:pic>
      <xdr:nvPicPr>
        <xdr:cNvPr id="2" name="Image 1" descr="Mission d'Appui à la Performance des Etablissements de Santé"/>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0" y="57150"/>
          <a:ext cx="1258138" cy="458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6"/>
  <sheetViews>
    <sheetView tabSelected="1" workbookViewId="0">
      <selection activeCell="C14" sqref="C14:M14"/>
    </sheetView>
  </sheetViews>
  <sheetFormatPr baseColWidth="10" defaultRowHeight="14.5" x14ac:dyDescent="0.35"/>
  <cols>
    <col min="2" max="2" width="12.453125" customWidth="1"/>
  </cols>
  <sheetData>
    <row r="2" spans="2:13" ht="18.5" x14ac:dyDescent="0.45">
      <c r="C2" s="37" t="s">
        <v>85</v>
      </c>
      <c r="D2" s="37"/>
      <c r="E2" s="37"/>
      <c r="F2" s="37"/>
      <c r="G2" s="37"/>
      <c r="H2" s="37"/>
      <c r="I2" s="37"/>
      <c r="J2" s="37"/>
      <c r="K2" s="37"/>
      <c r="L2" s="37"/>
      <c r="M2" s="37"/>
    </row>
    <row r="4" spans="2:13" x14ac:dyDescent="0.35">
      <c r="B4" s="36" t="s">
        <v>84</v>
      </c>
      <c r="C4" s="53" t="s">
        <v>94</v>
      </c>
      <c r="D4" s="53"/>
      <c r="E4" s="53"/>
      <c r="F4" s="53"/>
      <c r="G4" s="53"/>
      <c r="H4" s="53"/>
      <c r="I4" s="53"/>
      <c r="J4" s="53"/>
      <c r="K4" s="53"/>
      <c r="L4" s="53"/>
      <c r="M4" s="53"/>
    </row>
    <row r="5" spans="2:13" x14ac:dyDescent="0.35">
      <c r="B5" s="36"/>
      <c r="C5" s="53"/>
      <c r="D5" s="53"/>
      <c r="E5" s="53"/>
      <c r="F5" s="53"/>
      <c r="G5" s="53"/>
      <c r="H5" s="53"/>
      <c r="I5" s="53"/>
      <c r="J5" s="53"/>
      <c r="K5" s="53"/>
      <c r="L5" s="53"/>
      <c r="M5" s="53"/>
    </row>
    <row r="6" spans="2:13" x14ac:dyDescent="0.35">
      <c r="B6" s="36"/>
      <c r="C6" s="53"/>
      <c r="D6" s="53"/>
      <c r="E6" s="53"/>
      <c r="F6" s="53"/>
      <c r="G6" s="53"/>
      <c r="H6" s="53"/>
      <c r="I6" s="53"/>
      <c r="J6" s="53"/>
      <c r="K6" s="53"/>
      <c r="L6" s="53"/>
      <c r="M6" s="53"/>
    </row>
    <row r="8" spans="2:13" ht="14.4" customHeight="1" x14ac:dyDescent="0.35">
      <c r="B8" s="36" t="s">
        <v>86</v>
      </c>
      <c r="C8" s="38" t="s">
        <v>93</v>
      </c>
      <c r="D8" s="38"/>
      <c r="E8" s="38"/>
      <c r="F8" s="38"/>
      <c r="G8" s="38"/>
      <c r="H8" s="38"/>
      <c r="I8" s="38"/>
      <c r="J8" s="38"/>
      <c r="K8" s="38"/>
      <c r="L8" s="38"/>
      <c r="M8" s="38"/>
    </row>
    <row r="9" spans="2:13" x14ac:dyDescent="0.35">
      <c r="B9" s="36"/>
      <c r="C9" s="38"/>
      <c r="D9" s="38"/>
      <c r="E9" s="38"/>
      <c r="F9" s="38"/>
      <c r="G9" s="38"/>
      <c r="H9" s="38"/>
      <c r="I9" s="38"/>
      <c r="J9" s="38"/>
      <c r="K9" s="38"/>
      <c r="L9" s="38"/>
      <c r="M9" s="38"/>
    </row>
    <row r="10" spans="2:13" x14ac:dyDescent="0.35">
      <c r="B10" s="36"/>
      <c r="C10" s="38"/>
      <c r="D10" s="38"/>
      <c r="E10" s="38"/>
      <c r="F10" s="38"/>
      <c r="G10" s="38"/>
      <c r="H10" s="38"/>
      <c r="I10" s="38"/>
      <c r="J10" s="38"/>
      <c r="K10" s="38"/>
      <c r="L10" s="38"/>
      <c r="M10" s="38"/>
    </row>
    <row r="11" spans="2:13" x14ac:dyDescent="0.35">
      <c r="B11" s="36"/>
      <c r="C11" s="38"/>
      <c r="D11" s="38"/>
      <c r="E11" s="38"/>
      <c r="F11" s="38"/>
      <c r="G11" s="38"/>
      <c r="H11" s="38"/>
      <c r="I11" s="38"/>
      <c r="J11" s="38"/>
      <c r="K11" s="38"/>
      <c r="L11" s="38"/>
      <c r="M11" s="38"/>
    </row>
    <row r="12" spans="2:13" ht="34" customHeight="1" x14ac:dyDescent="0.35">
      <c r="B12" s="36"/>
      <c r="C12" s="38"/>
      <c r="D12" s="38"/>
      <c r="E12" s="38"/>
      <c r="F12" s="38"/>
      <c r="G12" s="38"/>
      <c r="H12" s="38"/>
      <c r="I12" s="38"/>
      <c r="J12" s="38"/>
      <c r="K12" s="38"/>
      <c r="L12" s="38"/>
      <c r="M12" s="38"/>
    </row>
    <row r="14" spans="2:13" ht="100.25" customHeight="1" x14ac:dyDescent="0.35">
      <c r="B14" s="33" t="s">
        <v>87</v>
      </c>
      <c r="C14" s="53" t="s">
        <v>95</v>
      </c>
      <c r="D14" s="53"/>
      <c r="E14" s="53"/>
      <c r="F14" s="53"/>
      <c r="G14" s="53"/>
      <c r="H14" s="53"/>
      <c r="I14" s="53"/>
      <c r="J14" s="53"/>
      <c r="K14" s="53"/>
      <c r="L14" s="53"/>
      <c r="M14" s="53"/>
    </row>
    <row r="15" spans="2:13" x14ac:dyDescent="0.35">
      <c r="C15" s="32"/>
      <c r="D15" s="32"/>
      <c r="E15" s="32"/>
      <c r="F15" s="32"/>
      <c r="G15" s="32"/>
      <c r="H15" s="32"/>
      <c r="I15" s="32"/>
      <c r="J15" s="32"/>
      <c r="K15" s="32"/>
      <c r="L15" s="32"/>
      <c r="M15" s="32"/>
    </row>
    <row r="16" spans="2:13" x14ac:dyDescent="0.35">
      <c r="B16" s="31" t="s">
        <v>88</v>
      </c>
      <c r="C16" s="35" t="s">
        <v>89</v>
      </c>
      <c r="D16" s="35"/>
      <c r="E16" s="35"/>
      <c r="F16" s="35"/>
      <c r="G16" s="35"/>
      <c r="H16" s="35"/>
      <c r="I16" s="35"/>
      <c r="J16" s="35"/>
      <c r="K16" s="35"/>
      <c r="L16" s="35"/>
      <c r="M16" s="35"/>
    </row>
  </sheetData>
  <mergeCells count="7">
    <mergeCell ref="C4:M6"/>
    <mergeCell ref="B4:B6"/>
    <mergeCell ref="C2:M2"/>
    <mergeCell ref="C16:M16"/>
    <mergeCell ref="C8:M12"/>
    <mergeCell ref="B8:B12"/>
    <mergeCell ref="C14:M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Normal="100" workbookViewId="0">
      <selection activeCell="F6" sqref="F6"/>
    </sheetView>
  </sheetViews>
  <sheetFormatPr baseColWidth="10" defaultColWidth="8.90625" defaultRowHeight="14.5" x14ac:dyDescent="0.35"/>
  <cols>
    <col min="1" max="1" width="3" style="1" customWidth="1"/>
    <col min="2" max="2" width="42" style="1" customWidth="1"/>
    <col min="3" max="3" width="18" style="1" customWidth="1"/>
    <col min="4" max="4" width="42" style="1" customWidth="1"/>
    <col min="5" max="5" width="10.6328125" style="1" customWidth="1"/>
  </cols>
  <sheetData>
    <row r="1" spans="1:5" ht="30" customHeight="1" x14ac:dyDescent="0.35">
      <c r="A1" s="29"/>
      <c r="B1" s="39" t="s">
        <v>0</v>
      </c>
      <c r="C1" s="39"/>
      <c r="D1" s="39"/>
      <c r="E1" s="2"/>
    </row>
    <row r="2" spans="1:5" ht="19.5" customHeight="1" x14ac:dyDescent="0.35">
      <c r="A2" s="2"/>
      <c r="B2" s="40" t="s">
        <v>90</v>
      </c>
      <c r="C2" s="41"/>
      <c r="D2" s="41"/>
      <c r="E2" s="2"/>
    </row>
    <row r="3" spans="1:5" ht="19.5" customHeight="1" x14ac:dyDescent="0.35">
      <c r="A3" s="2"/>
      <c r="B3" s="2"/>
      <c r="C3" s="2"/>
      <c r="D3" s="2"/>
      <c r="E3" s="2"/>
    </row>
    <row r="4" spans="1:5" ht="21.75" customHeight="1" x14ac:dyDescent="0.35">
      <c r="A4" s="2"/>
      <c r="B4" s="42" t="s">
        <v>1</v>
      </c>
      <c r="C4" s="42"/>
      <c r="D4" s="42"/>
      <c r="E4" s="2"/>
    </row>
    <row r="5" spans="1:5" ht="21.75" customHeight="1" x14ac:dyDescent="0.35">
      <c r="A5" s="2"/>
      <c r="B5" s="3" t="s">
        <v>2</v>
      </c>
      <c r="C5" s="4" t="s">
        <v>3</v>
      </c>
      <c r="D5" s="3" t="s">
        <v>4</v>
      </c>
      <c r="E5" s="2"/>
    </row>
    <row r="6" spans="1:5" ht="19.5" customHeight="1" x14ac:dyDescent="0.35">
      <c r="A6" s="2"/>
      <c r="B6" s="5" t="s">
        <v>5</v>
      </c>
      <c r="C6" s="6">
        <v>1000000</v>
      </c>
      <c r="D6" s="7" t="s">
        <v>6</v>
      </c>
      <c r="E6" s="2"/>
    </row>
    <row r="7" spans="1:5" ht="19.5" customHeight="1" x14ac:dyDescent="0.35">
      <c r="A7" s="2"/>
      <c r="B7" s="5" t="s">
        <v>7</v>
      </c>
      <c r="C7" s="8">
        <v>0.02</v>
      </c>
      <c r="D7" s="28" t="s">
        <v>83</v>
      </c>
      <c r="E7" s="2"/>
    </row>
    <row r="8" spans="1:5" ht="19.5" customHeight="1" x14ac:dyDescent="0.35">
      <c r="A8" s="2"/>
      <c r="B8" s="5" t="s">
        <v>8</v>
      </c>
      <c r="C8" s="9">
        <v>5.0000000000000001E-3</v>
      </c>
      <c r="D8" s="7" t="s">
        <v>9</v>
      </c>
      <c r="E8" s="2"/>
    </row>
    <row r="9" spans="1:5" ht="19.5" customHeight="1" x14ac:dyDescent="0.35">
      <c r="A9" s="2"/>
      <c r="B9" s="5" t="s">
        <v>10</v>
      </c>
      <c r="C9" s="10">
        <v>10</v>
      </c>
      <c r="D9" s="7" t="s">
        <v>11</v>
      </c>
      <c r="E9" s="2"/>
    </row>
    <row r="10" spans="1:5" ht="19.5" customHeight="1" x14ac:dyDescent="0.35">
      <c r="A10" s="2"/>
      <c r="B10" s="5" t="s">
        <v>70</v>
      </c>
      <c r="C10" s="9">
        <v>1E-3</v>
      </c>
      <c r="D10" s="7" t="s">
        <v>80</v>
      </c>
      <c r="E10" s="2"/>
    </row>
    <row r="11" spans="1:5" ht="19.5" customHeight="1" x14ac:dyDescent="0.35">
      <c r="A11" s="2"/>
      <c r="B11" s="27" t="s">
        <v>82</v>
      </c>
      <c r="C11" s="11"/>
      <c r="D11" s="25"/>
      <c r="E11" s="2"/>
    </row>
    <row r="12" spans="1:5" ht="21.75" customHeight="1" x14ac:dyDescent="0.35">
      <c r="A12" s="2"/>
      <c r="B12" s="42" t="s">
        <v>12</v>
      </c>
      <c r="C12" s="42"/>
      <c r="D12" s="42"/>
      <c r="E12" s="2"/>
    </row>
    <row r="13" spans="1:5" ht="21.75" customHeight="1" x14ac:dyDescent="0.35">
      <c r="A13" s="2"/>
      <c r="B13" s="3" t="s">
        <v>13</v>
      </c>
      <c r="C13" s="3" t="s">
        <v>3</v>
      </c>
      <c r="D13" s="3" t="s">
        <v>14</v>
      </c>
      <c r="E13" s="2"/>
    </row>
    <row r="14" spans="1:5" ht="19.5" customHeight="1" x14ac:dyDescent="0.35">
      <c r="A14" s="2"/>
      <c r="B14" s="12" t="s">
        <v>15</v>
      </c>
      <c r="C14" s="13">
        <f>C7+C8</f>
        <v>2.5000000000000001E-2</v>
      </c>
      <c r="D14" s="14" t="s">
        <v>16</v>
      </c>
      <c r="E14" s="2"/>
    </row>
    <row r="15" spans="1:5" ht="19.5" customHeight="1" x14ac:dyDescent="0.35">
      <c r="A15" s="2"/>
      <c r="B15" s="12" t="s">
        <v>17</v>
      </c>
      <c r="C15" s="15">
        <f>C6*(C7+C8)*C9/360</f>
        <v>694.44444444444446</v>
      </c>
      <c r="D15" s="14" t="s">
        <v>18</v>
      </c>
      <c r="E15" s="2"/>
    </row>
    <row r="16" spans="1:5" ht="19.5" customHeight="1" x14ac:dyDescent="0.35">
      <c r="A16" s="2"/>
      <c r="B16" s="12" t="s">
        <v>19</v>
      </c>
      <c r="C16" s="15">
        <f>C6*(C7+C8)/360</f>
        <v>69.444444444444443</v>
      </c>
      <c r="D16" s="14" t="s">
        <v>20</v>
      </c>
      <c r="E16" s="2"/>
    </row>
    <row r="17" spans="2:4" ht="19.5" customHeight="1" x14ac:dyDescent="0.35">
      <c r="B17" s="12" t="s">
        <v>21</v>
      </c>
      <c r="C17" s="15">
        <f>C6*C10/365*(365-C9)</f>
        <v>972.60273972602738</v>
      </c>
      <c r="D17" s="14" t="s">
        <v>22</v>
      </c>
    </row>
    <row r="18" spans="2:4" ht="19.5" customHeight="1" x14ac:dyDescent="0.35">
      <c r="B18" s="12" t="s">
        <v>75</v>
      </c>
      <c r="C18" s="13">
        <f>0%</f>
        <v>0</v>
      </c>
      <c r="D18" s="26" t="s">
        <v>81</v>
      </c>
    </row>
    <row r="19" spans="2:4" ht="19.5" customHeight="1" x14ac:dyDescent="0.35">
      <c r="B19" s="12" t="s">
        <v>76</v>
      </c>
      <c r="C19" s="15">
        <f>C18*C6</f>
        <v>0</v>
      </c>
      <c r="D19" s="26" t="s">
        <v>78</v>
      </c>
    </row>
    <row r="20" spans="2:4" ht="19.5" customHeight="1" x14ac:dyDescent="0.35">
      <c r="B20" s="12" t="s">
        <v>77</v>
      </c>
      <c r="C20" s="15">
        <v>0</v>
      </c>
      <c r="D20" s="26" t="s">
        <v>79</v>
      </c>
    </row>
    <row r="21" spans="2:4" ht="19.5" customHeight="1" x14ac:dyDescent="0.35">
      <c r="B21" s="12" t="s">
        <v>23</v>
      </c>
      <c r="C21" s="15">
        <f>C17+C15+C19+C20</f>
        <v>1667.0471841704718</v>
      </c>
      <c r="D21" s="14" t="s">
        <v>24</v>
      </c>
    </row>
    <row r="22" spans="2:4" ht="19.5" customHeight="1" x14ac:dyDescent="0.35">
      <c r="B22" s="12" t="s">
        <v>25</v>
      </c>
      <c r="C22" s="13">
        <f>C21/C6</f>
        <v>1.6670471841704719E-3</v>
      </c>
      <c r="D22" s="14" t="s">
        <v>26</v>
      </c>
    </row>
    <row r="23" spans="2:4" ht="19.5" customHeight="1" x14ac:dyDescent="0.35"/>
    <row r="24" spans="2:4" ht="19.5" customHeight="1" x14ac:dyDescent="0.35">
      <c r="B24" s="43"/>
      <c r="C24" s="43"/>
      <c r="D24" s="43"/>
    </row>
    <row r="25" spans="2:4" ht="19.5" customHeight="1" x14ac:dyDescent="0.35"/>
    <row r="26" spans="2:4" ht="19.5" customHeight="1" x14ac:dyDescent="0.35"/>
    <row r="27" spans="2:4" ht="19.5" customHeight="1" x14ac:dyDescent="0.35"/>
    <row r="28" spans="2:4" ht="19.5" customHeight="1" x14ac:dyDescent="0.35"/>
    <row r="29" spans="2:4" ht="19.5" customHeight="1" x14ac:dyDescent="0.35"/>
    <row r="30" spans="2:4" ht="19.5" customHeight="1" x14ac:dyDescent="0.35"/>
    <row r="31" spans="2:4" ht="19.5" customHeight="1" x14ac:dyDescent="0.35"/>
    <row r="32" spans="2:4" ht="19.5" customHeight="1" x14ac:dyDescent="0.35"/>
    <row r="33" ht="19.5" customHeight="1" x14ac:dyDescent="0.35"/>
    <row r="34" ht="19.5" customHeight="1" x14ac:dyDescent="0.35"/>
    <row r="35" ht="19.5" customHeight="1" x14ac:dyDescent="0.35"/>
    <row r="36" ht="19.5" customHeight="1" x14ac:dyDescent="0.35"/>
    <row r="37" ht="19.5" customHeight="1" x14ac:dyDescent="0.35"/>
  </sheetData>
  <mergeCells count="5">
    <mergeCell ref="B1:D1"/>
    <mergeCell ref="B2:D2"/>
    <mergeCell ref="B4:D4"/>
    <mergeCell ref="B12:D12"/>
    <mergeCell ref="B24:D24"/>
  </mergeCells>
  <dataValidations count="1">
    <dataValidation type="whole" allowBlank="1" showInputMessage="1" showErrorMessage="1" promptTitle="Nombre de jours de tirage" prompt="Entre 0 et 366" sqref="C9">
      <formula1>0</formula1>
      <formula2>366</formula2>
    </dataValidation>
  </dataValidations>
  <pageMargins left="0.75" right="0.75" top="1" bottom="1" header="0.511811023622047" footer="0.511811023622047"/>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82" zoomScaleNormal="100" workbookViewId="0">
      <selection activeCell="K17" sqref="K17"/>
    </sheetView>
  </sheetViews>
  <sheetFormatPr baseColWidth="10" defaultColWidth="8.6328125" defaultRowHeight="14.5" x14ac:dyDescent="0.35"/>
  <cols>
    <col min="1" max="1" width="17.1796875" style="1" customWidth="1"/>
    <col min="2" max="2" width="22" style="1" customWidth="1"/>
    <col min="3" max="3" width="16" style="1" customWidth="1"/>
    <col min="4" max="4" width="17" style="1" customWidth="1"/>
    <col min="5" max="5" width="11.6328125" customWidth="1"/>
  </cols>
  <sheetData>
    <row r="1" spans="2:5" ht="30" customHeight="1" x14ac:dyDescent="0.35">
      <c r="B1" s="39" t="s">
        <v>65</v>
      </c>
      <c r="C1" s="39"/>
      <c r="D1" s="39"/>
    </row>
    <row r="2" spans="2:5" x14ac:dyDescent="0.35">
      <c r="B2" s="34" t="s">
        <v>96</v>
      </c>
    </row>
    <row r="3" spans="2:5" ht="21.75" customHeight="1" x14ac:dyDescent="0.35">
      <c r="B3" s="44" t="s">
        <v>66</v>
      </c>
      <c r="C3" s="45"/>
      <c r="D3" s="45"/>
      <c r="E3" s="45"/>
    </row>
    <row r="4" spans="2:5" ht="19.5" customHeight="1" x14ac:dyDescent="0.35">
      <c r="B4" s="46" t="s">
        <v>67</v>
      </c>
      <c r="C4" s="46"/>
      <c r="D4" s="23">
        <f>'1 - Simulation de base'!C6</f>
        <v>1000000</v>
      </c>
      <c r="E4" s="16" t="s">
        <v>71</v>
      </c>
    </row>
    <row r="5" spans="2:5" ht="19.5" customHeight="1" x14ac:dyDescent="0.35">
      <c r="B5" s="46" t="s">
        <v>68</v>
      </c>
      <c r="C5" s="46"/>
      <c r="D5" s="13">
        <f>'1 - Simulation de base'!C7+'1 - Simulation de base'!C8</f>
        <v>2.5000000000000001E-2</v>
      </c>
      <c r="E5" s="16" t="s">
        <v>71</v>
      </c>
    </row>
    <row r="7" spans="2:5" ht="21.75" customHeight="1" x14ac:dyDescent="0.35">
      <c r="B7" s="47" t="s">
        <v>74</v>
      </c>
      <c r="C7" s="48"/>
      <c r="D7" s="48"/>
      <c r="E7" s="48"/>
    </row>
    <row r="8" spans="2:5" ht="21.75" customHeight="1" x14ac:dyDescent="0.35">
      <c r="B8" s="3" t="s">
        <v>33</v>
      </c>
      <c r="C8" s="3" t="s">
        <v>69</v>
      </c>
      <c r="D8" s="3" t="s">
        <v>72</v>
      </c>
      <c r="E8" s="24" t="s">
        <v>48</v>
      </c>
    </row>
    <row r="9" spans="2:5" ht="19.5" customHeight="1" x14ac:dyDescent="0.35">
      <c r="B9" s="17">
        <v>7</v>
      </c>
      <c r="C9" s="15">
        <f>$D$4*$D$5*B9/360</f>
        <v>486.11111111111109</v>
      </c>
      <c r="D9" s="15">
        <f>$D$4*'1 - Simulation de base'!$C$10/365*(365-'2 - Graphique de coût'!B9)</f>
        <v>980.82191780821915</v>
      </c>
      <c r="E9" s="15">
        <f>D9+C9</f>
        <v>1466.9330289193304</v>
      </c>
    </row>
    <row r="10" spans="2:5" ht="19.5" customHeight="1" x14ac:dyDescent="0.35">
      <c r="B10" s="20">
        <v>15</v>
      </c>
      <c r="C10" s="15">
        <f t="shared" ref="C10:C17" si="0">$D$4*$D$5*B10/360</f>
        <v>1041.6666666666667</v>
      </c>
      <c r="D10" s="15">
        <f>$D$4*'1 - Simulation de base'!$C$10/365*(365-'2 - Graphique de coût'!B10)</f>
        <v>958.90410958904101</v>
      </c>
      <c r="E10" s="15">
        <f t="shared" ref="E10:E17" si="1">D10+C10</f>
        <v>2000.5707762557076</v>
      </c>
    </row>
    <row r="11" spans="2:5" ht="19.5" customHeight="1" x14ac:dyDescent="0.35">
      <c r="B11" s="17">
        <v>30</v>
      </c>
      <c r="C11" s="15">
        <f t="shared" si="0"/>
        <v>2083.3333333333335</v>
      </c>
      <c r="D11" s="15">
        <f>$D$4*'1 - Simulation de base'!$C$10/365*(365-'2 - Graphique de coût'!B11)</f>
        <v>917.80821917808214</v>
      </c>
      <c r="E11" s="15">
        <f t="shared" si="1"/>
        <v>3001.1415525114157</v>
      </c>
    </row>
    <row r="12" spans="2:5" ht="19.5" customHeight="1" x14ac:dyDescent="0.35">
      <c r="B12" s="20">
        <v>60</v>
      </c>
      <c r="C12" s="15">
        <f t="shared" si="0"/>
        <v>4166.666666666667</v>
      </c>
      <c r="D12" s="15">
        <f>$D$4*'1 - Simulation de base'!$C$10/365*(365-'2 - Graphique de coût'!B12)</f>
        <v>835.61643835616428</v>
      </c>
      <c r="E12" s="15">
        <f t="shared" si="1"/>
        <v>5002.2831050228315</v>
      </c>
    </row>
    <row r="13" spans="2:5" ht="19.5" customHeight="1" x14ac:dyDescent="0.35">
      <c r="B13" s="17">
        <v>90</v>
      </c>
      <c r="C13" s="15">
        <f t="shared" si="0"/>
        <v>6250</v>
      </c>
      <c r="D13" s="15">
        <f>$D$4*'1 - Simulation de base'!$C$10/365*(365-'2 - Graphique de coût'!B13)</f>
        <v>753.42465753424653</v>
      </c>
      <c r="E13" s="15">
        <f t="shared" si="1"/>
        <v>7003.4246575342468</v>
      </c>
    </row>
    <row r="14" spans="2:5" ht="19.5" customHeight="1" x14ac:dyDescent="0.35">
      <c r="B14" s="20">
        <v>120</v>
      </c>
      <c r="C14" s="15">
        <f t="shared" si="0"/>
        <v>8333.3333333333339</v>
      </c>
      <c r="D14" s="15">
        <f>$D$4*'1 - Simulation de base'!$C$10/365*(365-'2 - Graphique de coût'!B14)</f>
        <v>671.23287671232868</v>
      </c>
      <c r="E14" s="15">
        <f t="shared" si="1"/>
        <v>9004.566210045663</v>
      </c>
    </row>
    <row r="15" spans="2:5" ht="19.5" customHeight="1" x14ac:dyDescent="0.35">
      <c r="B15" s="17">
        <v>180</v>
      </c>
      <c r="C15" s="15">
        <f t="shared" si="0"/>
        <v>12500</v>
      </c>
      <c r="D15" s="15">
        <f>$D$4*'1 - Simulation de base'!$C$10/365*(365-'2 - Graphique de coût'!B15)</f>
        <v>506.84931506849313</v>
      </c>
      <c r="E15" s="15">
        <f t="shared" si="1"/>
        <v>13006.849315068494</v>
      </c>
    </row>
    <row r="16" spans="2:5" ht="19.5" customHeight="1" x14ac:dyDescent="0.35">
      <c r="B16" s="20">
        <v>270</v>
      </c>
      <c r="C16" s="15">
        <f t="shared" si="0"/>
        <v>18750</v>
      </c>
      <c r="D16" s="15">
        <f>$D$4*'1 - Simulation de base'!$C$10/365*(365-'2 - Graphique de coût'!B16)</f>
        <v>260.27397260273972</v>
      </c>
      <c r="E16" s="15">
        <f t="shared" si="1"/>
        <v>19010.273972602739</v>
      </c>
    </row>
    <row r="17" spans="2:5" ht="19.5" customHeight="1" x14ac:dyDescent="0.35">
      <c r="B17" s="17">
        <v>365</v>
      </c>
      <c r="C17" s="15">
        <f t="shared" si="0"/>
        <v>25347.222222222223</v>
      </c>
      <c r="D17" s="15">
        <f>$D$4*'1 - Simulation de base'!$C$10/365*(365-'2 - Graphique de coût'!B17)</f>
        <v>0</v>
      </c>
      <c r="E17" s="15">
        <f t="shared" si="1"/>
        <v>25347.222222222223</v>
      </c>
    </row>
  </sheetData>
  <mergeCells count="5">
    <mergeCell ref="B1:D1"/>
    <mergeCell ref="B3:E3"/>
    <mergeCell ref="B4:C4"/>
    <mergeCell ref="B5:C5"/>
    <mergeCell ref="B7:E7"/>
  </mergeCell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Normal="100" workbookViewId="0">
      <selection activeCell="I6" sqref="I6"/>
    </sheetView>
  </sheetViews>
  <sheetFormatPr baseColWidth="10" defaultColWidth="8.6328125" defaultRowHeight="14.5" x14ac:dyDescent="0.35"/>
  <cols>
    <col min="1" max="1" width="3" style="1" customWidth="1"/>
    <col min="2" max="2" width="8" style="1" customWidth="1"/>
    <col min="3" max="3" width="20" style="1" customWidth="1"/>
    <col min="4" max="4" width="18" style="1" customWidth="1"/>
    <col min="5" max="5" width="12" style="1" customWidth="1"/>
    <col min="6" max="7" width="14" style="1" customWidth="1"/>
    <col min="8" max="8" width="18" style="1" customWidth="1"/>
    <col min="9" max="9" width="16" style="1" customWidth="1"/>
  </cols>
  <sheetData>
    <row r="1" spans="2:9" ht="39" customHeight="1" x14ac:dyDescent="0.35">
      <c r="B1" s="39" t="s">
        <v>27</v>
      </c>
      <c r="C1" s="39"/>
      <c r="D1" s="39"/>
      <c r="E1" s="39"/>
      <c r="F1" s="39"/>
      <c r="G1" s="39"/>
      <c r="H1" s="39"/>
      <c r="I1" s="39"/>
    </row>
    <row r="2" spans="2:9" ht="24.65" customHeight="1" x14ac:dyDescent="0.35">
      <c r="B2" s="49" t="s">
        <v>91</v>
      </c>
      <c r="C2" s="50"/>
      <c r="D2" s="50"/>
      <c r="E2" s="50"/>
      <c r="F2" s="50"/>
      <c r="G2" s="50"/>
      <c r="H2" s="50"/>
      <c r="I2" s="50"/>
    </row>
    <row r="4" spans="2:9" ht="15" customHeight="1" x14ac:dyDescent="0.35">
      <c r="B4" s="46" t="s">
        <v>28</v>
      </c>
      <c r="C4" s="46"/>
      <c r="D4" s="46"/>
      <c r="E4" s="9">
        <f>'1 - Simulation de base'!C7</f>
        <v>0.02</v>
      </c>
    </row>
    <row r="5" spans="2:9" ht="15" customHeight="1" x14ac:dyDescent="0.35">
      <c r="B5" s="46" t="s">
        <v>29</v>
      </c>
      <c r="C5" s="46"/>
      <c r="D5" s="46"/>
      <c r="E5" s="9">
        <f>'1 - Simulation de base'!C8</f>
        <v>5.0000000000000001E-3</v>
      </c>
    </row>
    <row r="7" spans="2:9" ht="27.75" customHeight="1" x14ac:dyDescent="0.35">
      <c r="B7" s="3" t="s">
        <v>30</v>
      </c>
      <c r="C7" s="3" t="s">
        <v>31</v>
      </c>
      <c r="D7" s="3" t="s">
        <v>32</v>
      </c>
      <c r="E7" s="3" t="s">
        <v>33</v>
      </c>
      <c r="F7" s="3" t="s">
        <v>34</v>
      </c>
      <c r="G7" s="3" t="s">
        <v>35</v>
      </c>
      <c r="H7" s="3" t="s">
        <v>36</v>
      </c>
      <c r="I7" s="3" t="s">
        <v>37</v>
      </c>
    </row>
    <row r="8" spans="2:9" ht="19.5" customHeight="1" x14ac:dyDescent="0.35">
      <c r="B8" s="17">
        <v>1</v>
      </c>
      <c r="C8" s="18" t="s">
        <v>38</v>
      </c>
      <c r="D8" s="19">
        <v>100000</v>
      </c>
      <c r="E8" s="10">
        <v>10</v>
      </c>
      <c r="F8" s="9">
        <f t="shared" ref="F8:F17" si="0">$E$4</f>
        <v>0.02</v>
      </c>
      <c r="G8" s="9">
        <f t="shared" ref="G8:G17" si="1">$E$5</f>
        <v>5.0000000000000001E-3</v>
      </c>
      <c r="H8" s="15">
        <f t="shared" ref="H8:H17" si="2">D8*(F8+G8)*E8/360</f>
        <v>69.444444444444443</v>
      </c>
      <c r="I8" s="15">
        <f t="shared" ref="I8:I17" si="3">IF(E8=0,0,H8/E8)</f>
        <v>6.9444444444444446</v>
      </c>
    </row>
    <row r="9" spans="2:9" ht="19.5" customHeight="1" x14ac:dyDescent="0.35">
      <c r="B9" s="20">
        <v>2</v>
      </c>
      <c r="C9" s="18" t="s">
        <v>39</v>
      </c>
      <c r="D9" s="19">
        <v>100000</v>
      </c>
      <c r="E9" s="10">
        <v>10</v>
      </c>
      <c r="F9" s="9">
        <v>0.03</v>
      </c>
      <c r="G9" s="9">
        <f t="shared" si="1"/>
        <v>5.0000000000000001E-3</v>
      </c>
      <c r="H9" s="15">
        <f t="shared" si="2"/>
        <v>97.2222222222222</v>
      </c>
      <c r="I9" s="15">
        <f t="shared" si="3"/>
        <v>9.7222222222222197</v>
      </c>
    </row>
    <row r="10" spans="2:9" ht="19.5" customHeight="1" x14ac:dyDescent="0.35">
      <c r="B10" s="17">
        <v>3</v>
      </c>
      <c r="C10" s="18" t="s">
        <v>40</v>
      </c>
      <c r="D10" s="19">
        <v>0</v>
      </c>
      <c r="E10" s="10">
        <v>0</v>
      </c>
      <c r="F10" s="9">
        <f t="shared" si="0"/>
        <v>0.02</v>
      </c>
      <c r="G10" s="9">
        <f t="shared" si="1"/>
        <v>5.0000000000000001E-3</v>
      </c>
      <c r="H10" s="15">
        <f t="shared" si="2"/>
        <v>0</v>
      </c>
      <c r="I10" s="15">
        <f t="shared" si="3"/>
        <v>0</v>
      </c>
    </row>
    <row r="11" spans="2:9" ht="19.5" customHeight="1" x14ac:dyDescent="0.35">
      <c r="B11" s="20">
        <v>4</v>
      </c>
      <c r="C11" s="18" t="s">
        <v>41</v>
      </c>
      <c r="D11" s="19">
        <v>0</v>
      </c>
      <c r="E11" s="10">
        <v>0</v>
      </c>
      <c r="F11" s="9">
        <f t="shared" si="0"/>
        <v>0.02</v>
      </c>
      <c r="G11" s="9">
        <f t="shared" si="1"/>
        <v>5.0000000000000001E-3</v>
      </c>
      <c r="H11" s="15">
        <f t="shared" si="2"/>
        <v>0</v>
      </c>
      <c r="I11" s="15">
        <f t="shared" si="3"/>
        <v>0</v>
      </c>
    </row>
    <row r="12" spans="2:9" ht="19.5" customHeight="1" x14ac:dyDescent="0.35">
      <c r="B12" s="17">
        <v>5</v>
      </c>
      <c r="C12" s="18" t="s">
        <v>42</v>
      </c>
      <c r="D12" s="19">
        <v>0</v>
      </c>
      <c r="E12" s="10">
        <v>0</v>
      </c>
      <c r="F12" s="9">
        <f t="shared" si="0"/>
        <v>0.02</v>
      </c>
      <c r="G12" s="9">
        <f t="shared" si="1"/>
        <v>5.0000000000000001E-3</v>
      </c>
      <c r="H12" s="15">
        <f t="shared" si="2"/>
        <v>0</v>
      </c>
      <c r="I12" s="15">
        <f t="shared" si="3"/>
        <v>0</v>
      </c>
    </row>
    <row r="13" spans="2:9" ht="19.5" customHeight="1" x14ac:dyDescent="0.35">
      <c r="B13" s="20">
        <v>6</v>
      </c>
      <c r="C13" s="18" t="s">
        <v>43</v>
      </c>
      <c r="D13" s="19">
        <v>0</v>
      </c>
      <c r="E13" s="10">
        <v>0</v>
      </c>
      <c r="F13" s="9">
        <f t="shared" si="0"/>
        <v>0.02</v>
      </c>
      <c r="G13" s="9">
        <f t="shared" si="1"/>
        <v>5.0000000000000001E-3</v>
      </c>
      <c r="H13" s="15">
        <f t="shared" si="2"/>
        <v>0</v>
      </c>
      <c r="I13" s="15">
        <f t="shared" si="3"/>
        <v>0</v>
      </c>
    </row>
    <row r="14" spans="2:9" ht="19.5" customHeight="1" x14ac:dyDescent="0.35">
      <c r="B14" s="17">
        <v>7</v>
      </c>
      <c r="C14" s="18" t="s">
        <v>44</v>
      </c>
      <c r="D14" s="19">
        <v>0</v>
      </c>
      <c r="E14" s="10">
        <v>0</v>
      </c>
      <c r="F14" s="9">
        <f t="shared" si="0"/>
        <v>0.02</v>
      </c>
      <c r="G14" s="9">
        <f t="shared" si="1"/>
        <v>5.0000000000000001E-3</v>
      </c>
      <c r="H14" s="15">
        <f t="shared" si="2"/>
        <v>0</v>
      </c>
      <c r="I14" s="15">
        <f t="shared" si="3"/>
        <v>0</v>
      </c>
    </row>
    <row r="15" spans="2:9" ht="19.5" customHeight="1" x14ac:dyDescent="0.35">
      <c r="B15" s="20">
        <v>8</v>
      </c>
      <c r="C15" s="18" t="s">
        <v>45</v>
      </c>
      <c r="D15" s="19">
        <v>0</v>
      </c>
      <c r="E15" s="10">
        <v>0</v>
      </c>
      <c r="F15" s="9">
        <f t="shared" si="0"/>
        <v>0.02</v>
      </c>
      <c r="G15" s="9">
        <f t="shared" si="1"/>
        <v>5.0000000000000001E-3</v>
      </c>
      <c r="H15" s="15">
        <f t="shared" si="2"/>
        <v>0</v>
      </c>
      <c r="I15" s="15">
        <f t="shared" si="3"/>
        <v>0</v>
      </c>
    </row>
    <row r="16" spans="2:9" ht="19.5" customHeight="1" x14ac:dyDescent="0.35">
      <c r="B16" s="17">
        <v>9</v>
      </c>
      <c r="C16" s="18" t="s">
        <v>46</v>
      </c>
      <c r="D16" s="19">
        <v>0</v>
      </c>
      <c r="E16" s="10">
        <v>0</v>
      </c>
      <c r="F16" s="9">
        <f t="shared" si="0"/>
        <v>0.02</v>
      </c>
      <c r="G16" s="9">
        <f t="shared" si="1"/>
        <v>5.0000000000000001E-3</v>
      </c>
      <c r="H16" s="15">
        <f t="shared" si="2"/>
        <v>0</v>
      </c>
      <c r="I16" s="15">
        <f t="shared" si="3"/>
        <v>0</v>
      </c>
    </row>
    <row r="17" spans="2:9" ht="19.5" customHeight="1" x14ac:dyDescent="0.35">
      <c r="B17" s="20">
        <v>10</v>
      </c>
      <c r="C17" s="18" t="s">
        <v>47</v>
      </c>
      <c r="D17" s="19">
        <v>0</v>
      </c>
      <c r="E17" s="10">
        <v>0</v>
      </c>
      <c r="F17" s="9">
        <f t="shared" si="0"/>
        <v>0.02</v>
      </c>
      <c r="G17" s="9">
        <f t="shared" si="1"/>
        <v>5.0000000000000001E-3</v>
      </c>
      <c r="H17" s="15">
        <f t="shared" si="2"/>
        <v>0</v>
      </c>
      <c r="I17" s="15">
        <f t="shared" si="3"/>
        <v>0</v>
      </c>
    </row>
    <row r="19" spans="2:9" ht="21.75" customHeight="1" x14ac:dyDescent="0.35">
      <c r="B19" s="51" t="s">
        <v>48</v>
      </c>
      <c r="C19" s="51"/>
      <c r="D19" s="51"/>
      <c r="E19" s="51"/>
      <c r="F19" s="51"/>
      <c r="G19" s="51"/>
      <c r="H19" s="21">
        <f>SUM(H8:H18)</f>
        <v>166.66666666666663</v>
      </c>
      <c r="I19" s="21">
        <f>IF(SUM(E8:E18)=0,0,SUM(H8:H18)/SUM(E8:E18))</f>
        <v>8.3333333333333321</v>
      </c>
    </row>
    <row r="21" spans="2:9" ht="21.75" customHeight="1" x14ac:dyDescent="0.35">
      <c r="B21" s="42" t="s">
        <v>49</v>
      </c>
      <c r="C21" s="42"/>
      <c r="D21" s="42"/>
      <c r="E21" s="42"/>
      <c r="F21" s="42"/>
      <c r="G21" s="42"/>
      <c r="H21" s="42"/>
      <c r="I21" s="42"/>
    </row>
    <row r="22" spans="2:9" ht="19.5" customHeight="1" x14ac:dyDescent="0.35">
      <c r="B22" s="46" t="s">
        <v>50</v>
      </c>
      <c r="C22" s="46"/>
      <c r="D22" s="46"/>
      <c r="E22" s="46"/>
      <c r="F22" s="46"/>
      <c r="G22" s="46"/>
      <c r="H22" s="22">
        <f>COUNTIF(D8:D18,"&gt;0")</f>
        <v>2</v>
      </c>
      <c r="I22" s="16"/>
    </row>
    <row r="23" spans="2:9" ht="19.5" customHeight="1" x14ac:dyDescent="0.35">
      <c r="B23" s="46" t="s">
        <v>51</v>
      </c>
      <c r="C23" s="46"/>
      <c r="D23" s="46"/>
      <c r="E23" s="46"/>
      <c r="F23" s="46"/>
      <c r="G23" s="46"/>
      <c r="H23" s="15">
        <f>SUM(D8:D18)</f>
        <v>200000</v>
      </c>
      <c r="I23" s="16"/>
    </row>
    <row r="24" spans="2:9" ht="19.5" customHeight="1" x14ac:dyDescent="0.35">
      <c r="B24" s="46" t="s">
        <v>52</v>
      </c>
      <c r="C24" s="46"/>
      <c r="D24" s="46"/>
      <c r="E24" s="46"/>
      <c r="F24" s="46"/>
      <c r="G24" s="46"/>
      <c r="H24" s="22">
        <f>SUM(E8:E18)</f>
        <v>20</v>
      </c>
      <c r="I24" s="16"/>
    </row>
    <row r="25" spans="2:9" ht="19.5" customHeight="1" x14ac:dyDescent="0.35">
      <c r="B25" s="46" t="s">
        <v>53</v>
      </c>
      <c r="C25" s="46"/>
      <c r="D25" s="46"/>
      <c r="E25" s="46"/>
      <c r="F25" s="46"/>
      <c r="G25" s="46"/>
      <c r="H25" s="15">
        <f>SUM(H8:H18)</f>
        <v>166.66666666666663</v>
      </c>
      <c r="I25" s="16"/>
    </row>
    <row r="26" spans="2:9" ht="19.5" customHeight="1" x14ac:dyDescent="0.35">
      <c r="B26" s="46" t="s">
        <v>73</v>
      </c>
      <c r="C26" s="46"/>
      <c r="D26" s="46"/>
      <c r="E26" s="46"/>
      <c r="F26" s="46"/>
      <c r="G26" s="46"/>
      <c r="H26" s="15">
        <f>IF(SUM(E8:E18)=0,0,SUM(H8:H18)/SUM(E8:E18))</f>
        <v>8.3333333333333321</v>
      </c>
      <c r="I26" s="16"/>
    </row>
  </sheetData>
  <mergeCells count="11">
    <mergeCell ref="B26:G26"/>
    <mergeCell ref="B21:I21"/>
    <mergeCell ref="B22:G22"/>
    <mergeCell ref="B23:G23"/>
    <mergeCell ref="B24:G24"/>
    <mergeCell ref="B25:G25"/>
    <mergeCell ref="B1:I1"/>
    <mergeCell ref="B2:I2"/>
    <mergeCell ref="B4:D4"/>
    <mergeCell ref="B5:D5"/>
    <mergeCell ref="B19:G19"/>
  </mergeCells>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I7" sqref="I7"/>
    </sheetView>
  </sheetViews>
  <sheetFormatPr baseColWidth="10" defaultColWidth="8.6328125" defaultRowHeight="14.5" x14ac:dyDescent="0.35"/>
  <cols>
    <col min="1" max="1" width="3" style="1" customWidth="1"/>
    <col min="2" max="2" width="30" style="1" customWidth="1"/>
    <col min="3" max="7" width="16" style="1" customWidth="1"/>
  </cols>
  <sheetData>
    <row r="1" spans="2:7" ht="40.5" customHeight="1" x14ac:dyDescent="0.35">
      <c r="B1" s="39" t="s">
        <v>54</v>
      </c>
      <c r="C1" s="39"/>
      <c r="D1" s="39"/>
      <c r="E1" s="39"/>
      <c r="F1" s="39"/>
      <c r="G1" s="39"/>
    </row>
    <row r="2" spans="2:7" ht="15" customHeight="1" x14ac:dyDescent="0.35">
      <c r="B2" s="49" t="s">
        <v>92</v>
      </c>
      <c r="C2" s="50"/>
      <c r="D2" s="50"/>
      <c r="E2" s="50"/>
      <c r="F2" s="50"/>
      <c r="G2" s="50"/>
    </row>
    <row r="3" spans="2:7" ht="9.5" customHeight="1" x14ac:dyDescent="0.35"/>
    <row r="4" spans="2:7" ht="21.75" customHeight="1" x14ac:dyDescent="0.35">
      <c r="B4" s="52" t="s">
        <v>2</v>
      </c>
      <c r="C4" s="3" t="s">
        <v>55</v>
      </c>
      <c r="D4" s="3" t="s">
        <v>56</v>
      </c>
      <c r="E4" s="3" t="s">
        <v>57</v>
      </c>
      <c r="F4" s="3" t="s">
        <v>58</v>
      </c>
      <c r="G4" s="3" t="s">
        <v>59</v>
      </c>
    </row>
    <row r="5" spans="2:7" ht="3.75" customHeight="1" x14ac:dyDescent="0.35">
      <c r="B5" s="52"/>
    </row>
    <row r="6" spans="2:7" ht="19.5" customHeight="1" x14ac:dyDescent="0.35">
      <c r="B6" s="12" t="s">
        <v>32</v>
      </c>
      <c r="C6" s="19">
        <v>100000</v>
      </c>
      <c r="D6" s="19">
        <v>750000</v>
      </c>
      <c r="E6" s="19">
        <v>1000000</v>
      </c>
      <c r="F6" s="19">
        <v>500000</v>
      </c>
      <c r="G6" s="19">
        <v>250000</v>
      </c>
    </row>
    <row r="7" spans="2:7" ht="19.5" customHeight="1" x14ac:dyDescent="0.35">
      <c r="B7" s="5" t="s">
        <v>33</v>
      </c>
      <c r="C7" s="10">
        <v>10</v>
      </c>
      <c r="D7" s="10">
        <v>60</v>
      </c>
      <c r="E7" s="10">
        <v>90</v>
      </c>
      <c r="F7" s="10">
        <v>180</v>
      </c>
      <c r="G7" s="10">
        <v>365</v>
      </c>
    </row>
    <row r="8" spans="2:7" ht="19.5" customHeight="1" x14ac:dyDescent="0.35">
      <c r="B8" s="5" t="s">
        <v>34</v>
      </c>
      <c r="C8" s="9">
        <v>0.02</v>
      </c>
      <c r="D8" s="9">
        <v>0.02</v>
      </c>
      <c r="E8" s="9">
        <v>0.02</v>
      </c>
      <c r="F8" s="9">
        <v>0.02</v>
      </c>
      <c r="G8" s="9">
        <v>0.02</v>
      </c>
    </row>
    <row r="9" spans="2:7" ht="19.5" customHeight="1" x14ac:dyDescent="0.35">
      <c r="B9" s="5" t="s">
        <v>35</v>
      </c>
      <c r="C9" s="9">
        <v>5.0000000000000001E-3</v>
      </c>
      <c r="D9" s="9">
        <v>5.0000000000000001E-3</v>
      </c>
      <c r="E9" s="9">
        <v>5.0000000000000001E-3</v>
      </c>
      <c r="F9" s="9">
        <v>5.0000000000000001E-3</v>
      </c>
      <c r="G9" s="9">
        <v>5.0000000000000001E-3</v>
      </c>
    </row>
    <row r="10" spans="2:7" ht="19.5" customHeight="1" x14ac:dyDescent="0.35">
      <c r="B10" s="5" t="s">
        <v>60</v>
      </c>
      <c r="C10" s="9">
        <v>1E-3</v>
      </c>
      <c r="D10" s="9">
        <v>1E-3</v>
      </c>
      <c r="E10" s="9">
        <v>1E-3</v>
      </c>
      <c r="F10" s="9">
        <v>1E-3</v>
      </c>
      <c r="G10" s="9">
        <v>1E-3</v>
      </c>
    </row>
    <row r="11" spans="2:7" ht="19.5" customHeight="1" x14ac:dyDescent="0.35">
      <c r="B11" s="30" t="s">
        <v>77</v>
      </c>
      <c r="C11" s="19">
        <v>0</v>
      </c>
      <c r="D11" s="19">
        <v>0</v>
      </c>
      <c r="E11" s="19">
        <v>0</v>
      </c>
      <c r="F11" s="19">
        <v>0</v>
      </c>
      <c r="G11" s="19">
        <v>0</v>
      </c>
    </row>
    <row r="13" spans="2:7" ht="21.75" customHeight="1" x14ac:dyDescent="0.35">
      <c r="B13" s="42" t="s">
        <v>61</v>
      </c>
      <c r="C13" s="42"/>
      <c r="D13" s="42"/>
      <c r="E13" s="42"/>
      <c r="F13" s="42"/>
      <c r="G13" s="42"/>
    </row>
    <row r="14" spans="2:7" ht="19.5" customHeight="1" x14ac:dyDescent="0.35">
      <c r="B14" s="12" t="s">
        <v>15</v>
      </c>
      <c r="C14" s="13">
        <f>C8+C9</f>
        <v>2.5000000000000001E-2</v>
      </c>
      <c r="D14" s="13">
        <f>D8+D9</f>
        <v>2.5000000000000001E-2</v>
      </c>
      <c r="E14" s="13">
        <f>E8+E9</f>
        <v>2.5000000000000001E-2</v>
      </c>
      <c r="F14" s="13">
        <f>F8+F9</f>
        <v>2.5000000000000001E-2</v>
      </c>
      <c r="G14" s="13">
        <f>G8+G9</f>
        <v>2.5000000000000001E-2</v>
      </c>
    </row>
    <row r="15" spans="2:7" ht="19.5" customHeight="1" x14ac:dyDescent="0.35">
      <c r="B15" s="12" t="s">
        <v>62</v>
      </c>
      <c r="C15" s="15">
        <f>C6*(C8+C9)*C7/360</f>
        <v>69.444444444444443</v>
      </c>
      <c r="D15" s="15">
        <f>D6*(D8+D9)*D7/360</f>
        <v>3125</v>
      </c>
      <c r="E15" s="15">
        <f>E6*(E8+E9)*E7/360</f>
        <v>6250</v>
      </c>
      <c r="F15" s="15">
        <f>F6*(F8+F9)*F7/360</f>
        <v>6250</v>
      </c>
      <c r="G15" s="15">
        <f>G6*(G8+G9)*G7/360</f>
        <v>6336.8055555555557</v>
      </c>
    </row>
    <row r="16" spans="2:7" ht="19.5" customHeight="1" x14ac:dyDescent="0.35">
      <c r="B16" s="12" t="s">
        <v>63</v>
      </c>
      <c r="C16" s="15">
        <f>C6*C10/365*(365-C7)</f>
        <v>97.260273972602732</v>
      </c>
      <c r="D16" s="15">
        <f>D6*D10/365*(365-D7)</f>
        <v>626.71232876712338</v>
      </c>
      <c r="E16" s="15">
        <f>E6*E10/365*(365-E7)</f>
        <v>753.42465753424653</v>
      </c>
      <c r="F16" s="15">
        <f>F6*F10/365*(365-F7)</f>
        <v>253.42465753424656</v>
      </c>
      <c r="G16" s="15">
        <f>G6*G10/365*(365-G7)</f>
        <v>0</v>
      </c>
    </row>
    <row r="17" spans="2:7" ht="19.5" customHeight="1" x14ac:dyDescent="0.35">
      <c r="B17" s="12" t="s">
        <v>77</v>
      </c>
      <c r="C17" s="15">
        <f>C11</f>
        <v>0</v>
      </c>
      <c r="D17" s="15">
        <f>D11</f>
        <v>0</v>
      </c>
      <c r="E17" s="15">
        <f>E11</f>
        <v>0</v>
      </c>
      <c r="F17" s="15">
        <f>F11</f>
        <v>0</v>
      </c>
      <c r="G17" s="15">
        <f>G11</f>
        <v>0</v>
      </c>
    </row>
    <row r="18" spans="2:7" ht="19.5" customHeight="1" x14ac:dyDescent="0.35">
      <c r="B18" s="12" t="s">
        <v>64</v>
      </c>
      <c r="C18" s="15">
        <f>C16+C15+C17</f>
        <v>166.70471841704716</v>
      </c>
      <c r="D18" s="15">
        <f t="shared" ref="D18:G18" si="0">D16+D15+D17</f>
        <v>3751.7123287671234</v>
      </c>
      <c r="E18" s="15">
        <f t="shared" si="0"/>
        <v>7003.4246575342468</v>
      </c>
      <c r="F18" s="15">
        <f t="shared" si="0"/>
        <v>6503.4246575342468</v>
      </c>
      <c r="G18" s="15">
        <f t="shared" si="0"/>
        <v>6336.8055555555557</v>
      </c>
    </row>
  </sheetData>
  <mergeCells count="4">
    <mergeCell ref="B1:G1"/>
    <mergeCell ref="B2:G2"/>
    <mergeCell ref="B4:B5"/>
    <mergeCell ref="B13:G13"/>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Intro</vt:lpstr>
      <vt:lpstr>1 - Simulation de base</vt:lpstr>
      <vt:lpstr>2 - Graphique de coût</vt:lpstr>
      <vt:lpstr>3 - Tirages multiples</vt:lpstr>
      <vt:lpstr>4 - Scénarios comparatifs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GUIHENEUF Ronan</dc:creator>
  <dc:description/>
  <cp:lastModifiedBy>DUBOIS Marlene</cp:lastModifiedBy>
  <cp:revision>1</cp:revision>
  <dcterms:created xsi:type="dcterms:W3CDTF">2026-04-02T15:16:25Z</dcterms:created>
  <dcterms:modified xsi:type="dcterms:W3CDTF">2026-04-22T14:27:35Z</dcterms:modified>
  <dc:language>en-US</dc:language>
</cp:coreProperties>
</file>