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6.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drawings/drawing7.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9.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drawings/drawing10.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9440" windowHeight="7395" tabRatio="895"/>
  </bookViews>
  <sheets>
    <sheet name="Bienvenue" sheetId="30" r:id="rId1"/>
    <sheet name="Données" sheetId="1" r:id="rId2"/>
    <sheet name="TdB" sheetId="26" r:id="rId3"/>
    <sheet name="DEET" sheetId="27" r:id="rId4"/>
    <sheet name="Indicateurs" sheetId="22" r:id="rId5"/>
    <sheet name="Climat" sheetId="15" r:id="rId6"/>
    <sheet name="Thermique (par source)" sheetId="4" r:id="rId7"/>
    <sheet name="Thermique (total)" sheetId="23" r:id="rId8"/>
    <sheet name="Electricité" sheetId="5" r:id="rId9"/>
    <sheet name="Eau" sheetId="6" r:id="rId10"/>
    <sheet name="ECS &amp; Solaire" sheetId="28" r:id="rId11"/>
    <sheet name="Sous-compteurs" sheetId="10" r:id="rId12"/>
    <sheet name="DJU" sheetId="8" r:id="rId13"/>
    <sheet name="Listes" sheetId="11" r:id="rId14"/>
    <sheet name="Ressources" sheetId="16" r:id="rId15"/>
    <sheet name="Indicateurs moyens" sheetId="29" r:id="rId16"/>
  </sheets>
  <externalReferences>
    <externalReference r:id="rId17"/>
  </externalReferences>
  <calcPr calcId="145621"/>
</workbook>
</file>

<file path=xl/calcChain.xml><?xml version="1.0" encoding="utf-8"?>
<calcChain xmlns="http://schemas.openxmlformats.org/spreadsheetml/2006/main">
  <c r="H42" i="15" l="1"/>
  <c r="H39" i="15"/>
  <c r="D113" i="6" l="1"/>
  <c r="E113" i="6"/>
  <c r="F113" i="6"/>
  <c r="G113" i="6"/>
  <c r="H113" i="6"/>
  <c r="I113" i="6"/>
  <c r="J113" i="6"/>
  <c r="K113" i="6"/>
  <c r="L113" i="6"/>
  <c r="M113" i="6"/>
  <c r="N113" i="6"/>
  <c r="O113" i="6"/>
  <c r="P113" i="6"/>
  <c r="Q113" i="6"/>
  <c r="R113" i="6"/>
  <c r="D114" i="6"/>
  <c r="E114" i="6"/>
  <c r="F114" i="6"/>
  <c r="G114" i="6"/>
  <c r="H114" i="6"/>
  <c r="I114" i="6"/>
  <c r="J114" i="6"/>
  <c r="K114" i="6"/>
  <c r="L114" i="6"/>
  <c r="M114" i="6"/>
  <c r="N114" i="6"/>
  <c r="O114" i="6"/>
  <c r="P114" i="6"/>
  <c r="Q114" i="6"/>
  <c r="R114" i="6"/>
  <c r="D115" i="6"/>
  <c r="E115" i="6"/>
  <c r="F115" i="6"/>
  <c r="G115" i="6"/>
  <c r="H115" i="6"/>
  <c r="I115" i="6"/>
  <c r="J115" i="6"/>
  <c r="K115" i="6"/>
  <c r="L115" i="6"/>
  <c r="M115" i="6"/>
  <c r="N115" i="6"/>
  <c r="O115" i="6"/>
  <c r="P115" i="6"/>
  <c r="Q115" i="6"/>
  <c r="R115" i="6"/>
  <c r="D116" i="6"/>
  <c r="E116" i="6"/>
  <c r="F116" i="6"/>
  <c r="G116" i="6"/>
  <c r="H116" i="6"/>
  <c r="I116" i="6"/>
  <c r="J116" i="6"/>
  <c r="K116" i="6"/>
  <c r="L116" i="6"/>
  <c r="M116" i="6"/>
  <c r="N116" i="6"/>
  <c r="O116" i="6"/>
  <c r="P116" i="6"/>
  <c r="Q116" i="6"/>
  <c r="R116" i="6"/>
  <c r="D117" i="6"/>
  <c r="E117" i="6"/>
  <c r="F117" i="6"/>
  <c r="G117" i="6"/>
  <c r="H117" i="6"/>
  <c r="I117" i="6"/>
  <c r="J117" i="6"/>
  <c r="K117" i="6"/>
  <c r="L117" i="6"/>
  <c r="M117" i="6"/>
  <c r="N117" i="6"/>
  <c r="O117" i="6"/>
  <c r="P117" i="6"/>
  <c r="Q117" i="6"/>
  <c r="R117" i="6"/>
  <c r="D118" i="6"/>
  <c r="E118" i="6"/>
  <c r="F118" i="6"/>
  <c r="G118" i="6"/>
  <c r="H118" i="6"/>
  <c r="I118" i="6"/>
  <c r="J118" i="6"/>
  <c r="K118" i="6"/>
  <c r="L118" i="6"/>
  <c r="M118" i="6"/>
  <c r="N118" i="6"/>
  <c r="O118" i="6"/>
  <c r="P118" i="6"/>
  <c r="Q118" i="6"/>
  <c r="R118" i="6"/>
  <c r="D119" i="6"/>
  <c r="E119" i="6"/>
  <c r="F119" i="6"/>
  <c r="G119" i="6"/>
  <c r="H119" i="6"/>
  <c r="I119" i="6"/>
  <c r="J119" i="6"/>
  <c r="K119" i="6"/>
  <c r="L119" i="6"/>
  <c r="M119" i="6"/>
  <c r="N119" i="6"/>
  <c r="O119" i="6"/>
  <c r="P119" i="6"/>
  <c r="Q119" i="6"/>
  <c r="R119" i="6"/>
  <c r="D120" i="6"/>
  <c r="E120" i="6"/>
  <c r="F120" i="6"/>
  <c r="G120" i="6"/>
  <c r="H120" i="6"/>
  <c r="I120" i="6"/>
  <c r="J120" i="6"/>
  <c r="K120" i="6"/>
  <c r="L120" i="6"/>
  <c r="M120" i="6"/>
  <c r="N120" i="6"/>
  <c r="O120" i="6"/>
  <c r="P120" i="6"/>
  <c r="Q120" i="6"/>
  <c r="R120" i="6"/>
  <c r="D121" i="6"/>
  <c r="E121" i="6"/>
  <c r="F121" i="6"/>
  <c r="G121" i="6"/>
  <c r="H121" i="6"/>
  <c r="I121" i="6"/>
  <c r="J121" i="6"/>
  <c r="K121" i="6"/>
  <c r="L121" i="6"/>
  <c r="M121" i="6"/>
  <c r="N121" i="6"/>
  <c r="O121" i="6"/>
  <c r="P121" i="6"/>
  <c r="Q121" i="6"/>
  <c r="R121" i="6"/>
  <c r="D122" i="6"/>
  <c r="E122" i="6"/>
  <c r="F122" i="6"/>
  <c r="G122" i="6"/>
  <c r="H122" i="6"/>
  <c r="I122" i="6"/>
  <c r="J122" i="6"/>
  <c r="K122" i="6"/>
  <c r="L122" i="6"/>
  <c r="M122" i="6"/>
  <c r="N122" i="6"/>
  <c r="O122" i="6"/>
  <c r="P122" i="6"/>
  <c r="Q122" i="6"/>
  <c r="R122" i="6"/>
  <c r="D123" i="6"/>
  <c r="E123" i="6"/>
  <c r="F123" i="6"/>
  <c r="G123" i="6"/>
  <c r="H123" i="6"/>
  <c r="I123" i="6"/>
  <c r="J123" i="6"/>
  <c r="K123" i="6"/>
  <c r="L123" i="6"/>
  <c r="M123" i="6"/>
  <c r="N123" i="6"/>
  <c r="O123" i="6"/>
  <c r="P123" i="6"/>
  <c r="Q123" i="6"/>
  <c r="R123" i="6"/>
  <c r="D124" i="6"/>
  <c r="E124" i="6"/>
  <c r="F124" i="6"/>
  <c r="G124" i="6"/>
  <c r="H124" i="6"/>
  <c r="I124" i="6"/>
  <c r="J124" i="6"/>
  <c r="K124" i="6"/>
  <c r="L124" i="6"/>
  <c r="M124" i="6"/>
  <c r="N124" i="6"/>
  <c r="O124" i="6"/>
  <c r="P124" i="6"/>
  <c r="Q124" i="6"/>
  <c r="C124" i="6"/>
  <c r="C114" i="6"/>
  <c r="C115" i="6"/>
  <c r="C116" i="6"/>
  <c r="C117" i="6"/>
  <c r="C118" i="6"/>
  <c r="C119" i="6"/>
  <c r="C120" i="6"/>
  <c r="C121" i="6"/>
  <c r="C122" i="6"/>
  <c r="C123" i="6"/>
  <c r="C113" i="6"/>
  <c r="K136" i="10"/>
  <c r="Q139" i="10"/>
  <c r="P139" i="10"/>
  <c r="O139" i="10"/>
  <c r="N139" i="10"/>
  <c r="M139" i="10"/>
  <c r="L139" i="10"/>
  <c r="K139" i="10"/>
  <c r="J139" i="10"/>
  <c r="I139" i="10"/>
  <c r="H139" i="10"/>
  <c r="G139" i="10"/>
  <c r="F139" i="10"/>
  <c r="E139" i="10"/>
  <c r="D139" i="10"/>
  <c r="C139" i="10"/>
  <c r="R138" i="10"/>
  <c r="Q138" i="10"/>
  <c r="P138" i="10"/>
  <c r="O138" i="10"/>
  <c r="N138" i="10"/>
  <c r="M138" i="10"/>
  <c r="L138" i="10"/>
  <c r="K138" i="10"/>
  <c r="J138" i="10"/>
  <c r="I138" i="10"/>
  <c r="H138" i="10"/>
  <c r="G138" i="10"/>
  <c r="F138" i="10"/>
  <c r="E138" i="10"/>
  <c r="D138" i="10"/>
  <c r="C138" i="10"/>
  <c r="R137" i="10"/>
  <c r="Q137" i="10"/>
  <c r="P137" i="10"/>
  <c r="O137" i="10"/>
  <c r="N137" i="10"/>
  <c r="M137" i="10"/>
  <c r="L137" i="10"/>
  <c r="K137" i="10"/>
  <c r="J137" i="10"/>
  <c r="I137" i="10"/>
  <c r="H137" i="10"/>
  <c r="G137" i="10"/>
  <c r="F137" i="10"/>
  <c r="E137" i="10"/>
  <c r="D137" i="10"/>
  <c r="C137" i="10"/>
  <c r="R136" i="10"/>
  <c r="Q136" i="10"/>
  <c r="P136" i="10"/>
  <c r="O136" i="10"/>
  <c r="N136" i="10"/>
  <c r="M136" i="10"/>
  <c r="L136" i="10"/>
  <c r="J136" i="10"/>
  <c r="I136" i="10"/>
  <c r="H136" i="10"/>
  <c r="G136" i="10"/>
  <c r="F136" i="10"/>
  <c r="E136" i="10"/>
  <c r="D136" i="10"/>
  <c r="C136" i="10"/>
  <c r="R135" i="10"/>
  <c r="Q135" i="10"/>
  <c r="P135" i="10"/>
  <c r="O135" i="10"/>
  <c r="N135" i="10"/>
  <c r="M135" i="10"/>
  <c r="L135" i="10"/>
  <c r="K135" i="10"/>
  <c r="J135" i="10"/>
  <c r="I135" i="10"/>
  <c r="H135" i="10"/>
  <c r="G135" i="10"/>
  <c r="F135" i="10"/>
  <c r="E135" i="10"/>
  <c r="D135" i="10"/>
  <c r="C135" i="10"/>
  <c r="R134" i="10"/>
  <c r="Q134" i="10"/>
  <c r="P134" i="10"/>
  <c r="O134" i="10"/>
  <c r="N134" i="10"/>
  <c r="M134" i="10"/>
  <c r="L134" i="10"/>
  <c r="K134" i="10"/>
  <c r="J134" i="10"/>
  <c r="I134" i="10"/>
  <c r="H134" i="10"/>
  <c r="G134" i="10"/>
  <c r="F134" i="10"/>
  <c r="E134" i="10"/>
  <c r="D134" i="10"/>
  <c r="C134" i="10"/>
  <c r="R133" i="10"/>
  <c r="Q133" i="10"/>
  <c r="P133" i="10"/>
  <c r="O133" i="10"/>
  <c r="N133" i="10"/>
  <c r="M133" i="10"/>
  <c r="L133" i="10"/>
  <c r="K133" i="10"/>
  <c r="J133" i="10"/>
  <c r="I133" i="10"/>
  <c r="H133" i="10"/>
  <c r="G133" i="10"/>
  <c r="F133" i="10"/>
  <c r="E133" i="10"/>
  <c r="D133" i="10"/>
  <c r="C133" i="10"/>
  <c r="R132" i="10"/>
  <c r="Q132" i="10"/>
  <c r="P132" i="10"/>
  <c r="O132" i="10"/>
  <c r="N132" i="10"/>
  <c r="M132" i="10"/>
  <c r="L132" i="10"/>
  <c r="K132" i="10"/>
  <c r="J132" i="10"/>
  <c r="I132" i="10"/>
  <c r="H132" i="10"/>
  <c r="G132" i="10"/>
  <c r="F132" i="10"/>
  <c r="E132" i="10"/>
  <c r="D132" i="10"/>
  <c r="C132" i="10"/>
  <c r="R131" i="10"/>
  <c r="Q131" i="10"/>
  <c r="P131" i="10"/>
  <c r="O131" i="10"/>
  <c r="N131" i="10"/>
  <c r="M131" i="10"/>
  <c r="L131" i="10"/>
  <c r="K131" i="10"/>
  <c r="J131" i="10"/>
  <c r="I131" i="10"/>
  <c r="H131" i="10"/>
  <c r="G131" i="10"/>
  <c r="F131" i="10"/>
  <c r="E131" i="10"/>
  <c r="D131" i="10"/>
  <c r="C131" i="10"/>
  <c r="R130" i="10"/>
  <c r="Q130" i="10"/>
  <c r="P130" i="10"/>
  <c r="O130" i="10"/>
  <c r="N130" i="10"/>
  <c r="M130" i="10"/>
  <c r="L130" i="10"/>
  <c r="K130" i="10"/>
  <c r="J130" i="10"/>
  <c r="I130" i="10"/>
  <c r="H130" i="10"/>
  <c r="G130" i="10"/>
  <c r="F130" i="10"/>
  <c r="E130" i="10"/>
  <c r="D130" i="10"/>
  <c r="C130" i="10"/>
  <c r="R129" i="10"/>
  <c r="Q129" i="10"/>
  <c r="P129" i="10"/>
  <c r="O129" i="10"/>
  <c r="N129" i="10"/>
  <c r="M129" i="10"/>
  <c r="L129" i="10"/>
  <c r="K129" i="10"/>
  <c r="J129" i="10"/>
  <c r="I129" i="10"/>
  <c r="H129" i="10"/>
  <c r="G129" i="10"/>
  <c r="F129" i="10"/>
  <c r="E129" i="10"/>
  <c r="D129" i="10"/>
  <c r="C129" i="10"/>
  <c r="R128" i="10"/>
  <c r="Q128" i="10"/>
  <c r="P128" i="10"/>
  <c r="O128" i="10"/>
  <c r="N128" i="10"/>
  <c r="M128" i="10"/>
  <c r="L128" i="10"/>
  <c r="K128" i="10"/>
  <c r="J128" i="10"/>
  <c r="I128" i="10"/>
  <c r="H128" i="10"/>
  <c r="G128" i="10"/>
  <c r="F128" i="10"/>
  <c r="E128" i="10"/>
  <c r="D128" i="10"/>
  <c r="C128" i="10"/>
  <c r="Q104" i="10"/>
  <c r="P104" i="10"/>
  <c r="O104" i="10"/>
  <c r="N104" i="10"/>
  <c r="M104" i="10"/>
  <c r="L104" i="10"/>
  <c r="K104" i="10"/>
  <c r="J104" i="10"/>
  <c r="I104" i="10"/>
  <c r="H104" i="10"/>
  <c r="G104" i="10"/>
  <c r="F104" i="10"/>
  <c r="E104" i="10"/>
  <c r="D104" i="10"/>
  <c r="C104" i="10"/>
  <c r="R103" i="10"/>
  <c r="Q103" i="10"/>
  <c r="P103" i="10"/>
  <c r="O103" i="10"/>
  <c r="N103" i="10"/>
  <c r="M103" i="10"/>
  <c r="L103" i="10"/>
  <c r="K103" i="10"/>
  <c r="J103" i="10"/>
  <c r="I103" i="10"/>
  <c r="H103" i="10"/>
  <c r="G103" i="10"/>
  <c r="F103" i="10"/>
  <c r="E103" i="10"/>
  <c r="D103" i="10"/>
  <c r="C103" i="10"/>
  <c r="R102" i="10"/>
  <c r="Q102" i="10"/>
  <c r="P102" i="10"/>
  <c r="O102" i="10"/>
  <c r="N102" i="10"/>
  <c r="M102" i="10"/>
  <c r="L102" i="10"/>
  <c r="K102" i="10"/>
  <c r="J102" i="10"/>
  <c r="I102" i="10"/>
  <c r="H102" i="10"/>
  <c r="G102" i="10"/>
  <c r="F102" i="10"/>
  <c r="E102" i="10"/>
  <c r="D102" i="10"/>
  <c r="C102" i="10"/>
  <c r="R101" i="10"/>
  <c r="Q101" i="10"/>
  <c r="P101" i="10"/>
  <c r="O101" i="10"/>
  <c r="N101" i="10"/>
  <c r="M101" i="10"/>
  <c r="L101" i="10"/>
  <c r="K101" i="10"/>
  <c r="J101" i="10"/>
  <c r="I101" i="10"/>
  <c r="H101" i="10"/>
  <c r="G101" i="10"/>
  <c r="F101" i="10"/>
  <c r="E101" i="10"/>
  <c r="D101" i="10"/>
  <c r="C101" i="10"/>
  <c r="R100" i="10"/>
  <c r="Q100" i="10"/>
  <c r="P100" i="10"/>
  <c r="O100" i="10"/>
  <c r="N100" i="10"/>
  <c r="M100" i="10"/>
  <c r="L100" i="10"/>
  <c r="K100" i="10"/>
  <c r="J100" i="10"/>
  <c r="I100" i="10"/>
  <c r="H100" i="10"/>
  <c r="G100" i="10"/>
  <c r="F100" i="10"/>
  <c r="E100" i="10"/>
  <c r="D100" i="10"/>
  <c r="C100" i="10"/>
  <c r="R99" i="10"/>
  <c r="Q99" i="10"/>
  <c r="P99" i="10"/>
  <c r="O99" i="10"/>
  <c r="N99" i="10"/>
  <c r="M99" i="10"/>
  <c r="L99" i="10"/>
  <c r="K99" i="10"/>
  <c r="J99" i="10"/>
  <c r="I99" i="10"/>
  <c r="H99" i="10"/>
  <c r="G99" i="10"/>
  <c r="F99" i="10"/>
  <c r="E99" i="10"/>
  <c r="D99" i="10"/>
  <c r="C99" i="10"/>
  <c r="R98" i="10"/>
  <c r="Q98" i="10"/>
  <c r="P98" i="10"/>
  <c r="O98" i="10"/>
  <c r="N98" i="10"/>
  <c r="M98" i="10"/>
  <c r="L98" i="10"/>
  <c r="K98" i="10"/>
  <c r="J98" i="10"/>
  <c r="I98" i="10"/>
  <c r="H98" i="10"/>
  <c r="G98" i="10"/>
  <c r="F98" i="10"/>
  <c r="E98" i="10"/>
  <c r="D98" i="10"/>
  <c r="C98" i="10"/>
  <c r="R97" i="10"/>
  <c r="Q97" i="10"/>
  <c r="P97" i="10"/>
  <c r="O97" i="10"/>
  <c r="N97" i="10"/>
  <c r="M97" i="10"/>
  <c r="L97" i="10"/>
  <c r="K97" i="10"/>
  <c r="J97" i="10"/>
  <c r="I97" i="10"/>
  <c r="H97" i="10"/>
  <c r="G97" i="10"/>
  <c r="F97" i="10"/>
  <c r="E97" i="10"/>
  <c r="D97" i="10"/>
  <c r="C97" i="10"/>
  <c r="R96" i="10"/>
  <c r="Q96" i="10"/>
  <c r="P96" i="10"/>
  <c r="O96" i="10"/>
  <c r="N96" i="10"/>
  <c r="M96" i="10"/>
  <c r="L96" i="10"/>
  <c r="K96" i="10"/>
  <c r="J96" i="10"/>
  <c r="I96" i="10"/>
  <c r="H96" i="10"/>
  <c r="G96" i="10"/>
  <c r="F96" i="10"/>
  <c r="E96" i="10"/>
  <c r="D96" i="10"/>
  <c r="C96" i="10"/>
  <c r="R95" i="10"/>
  <c r="Q95" i="10"/>
  <c r="P95" i="10"/>
  <c r="O95" i="10"/>
  <c r="N95" i="10"/>
  <c r="M95" i="10"/>
  <c r="L95" i="10"/>
  <c r="K95" i="10"/>
  <c r="J95" i="10"/>
  <c r="I95" i="10"/>
  <c r="H95" i="10"/>
  <c r="G95" i="10"/>
  <c r="F95" i="10"/>
  <c r="E95" i="10"/>
  <c r="D95" i="10"/>
  <c r="C95" i="10"/>
  <c r="R94" i="10"/>
  <c r="Q94" i="10"/>
  <c r="P94" i="10"/>
  <c r="O94" i="10"/>
  <c r="N94" i="10"/>
  <c r="M94" i="10"/>
  <c r="L94" i="10"/>
  <c r="K94" i="10"/>
  <c r="J94" i="10"/>
  <c r="I94" i="10"/>
  <c r="H94" i="10"/>
  <c r="G94" i="10"/>
  <c r="F94" i="10"/>
  <c r="E94" i="10"/>
  <c r="D94" i="10"/>
  <c r="C94" i="10"/>
  <c r="R93" i="10"/>
  <c r="Q93" i="10"/>
  <c r="P93" i="10"/>
  <c r="O93" i="10"/>
  <c r="N93" i="10"/>
  <c r="M93" i="10"/>
  <c r="L93" i="10"/>
  <c r="K93" i="10"/>
  <c r="J93" i="10"/>
  <c r="I93" i="10"/>
  <c r="H93" i="10"/>
  <c r="G93" i="10"/>
  <c r="F93" i="10"/>
  <c r="E93" i="10"/>
  <c r="D93" i="10"/>
  <c r="C93" i="10"/>
  <c r="Q69" i="10"/>
  <c r="P69" i="10"/>
  <c r="O69" i="10"/>
  <c r="N69" i="10"/>
  <c r="M69" i="10"/>
  <c r="L69" i="10"/>
  <c r="K69" i="10"/>
  <c r="J69" i="10"/>
  <c r="I69" i="10"/>
  <c r="H69" i="10"/>
  <c r="G69" i="10"/>
  <c r="F69" i="10"/>
  <c r="E69" i="10"/>
  <c r="D69" i="10"/>
  <c r="C69" i="10"/>
  <c r="R68" i="10"/>
  <c r="Q68" i="10"/>
  <c r="P68" i="10"/>
  <c r="O68" i="10"/>
  <c r="N68" i="10"/>
  <c r="M68" i="10"/>
  <c r="L68" i="10"/>
  <c r="K68" i="10"/>
  <c r="J68" i="10"/>
  <c r="I68" i="10"/>
  <c r="H68" i="10"/>
  <c r="G68" i="10"/>
  <c r="F68" i="10"/>
  <c r="E68" i="10"/>
  <c r="D68" i="10"/>
  <c r="C68" i="10"/>
  <c r="R67" i="10"/>
  <c r="Q67" i="10"/>
  <c r="P67" i="10"/>
  <c r="O67" i="10"/>
  <c r="N67" i="10"/>
  <c r="M67" i="10"/>
  <c r="L67" i="10"/>
  <c r="K67" i="10"/>
  <c r="J67" i="10"/>
  <c r="I67" i="10"/>
  <c r="H67" i="10"/>
  <c r="G67" i="10"/>
  <c r="F67" i="10"/>
  <c r="E67" i="10"/>
  <c r="D67" i="10"/>
  <c r="C67" i="10"/>
  <c r="R66" i="10"/>
  <c r="Q66" i="10"/>
  <c r="P66" i="10"/>
  <c r="O66" i="10"/>
  <c r="N66" i="10"/>
  <c r="M66" i="10"/>
  <c r="L66" i="10"/>
  <c r="K66" i="10"/>
  <c r="J66" i="10"/>
  <c r="I66" i="10"/>
  <c r="H66" i="10"/>
  <c r="G66" i="10"/>
  <c r="F66" i="10"/>
  <c r="E66" i="10"/>
  <c r="D66" i="10"/>
  <c r="C66" i="10"/>
  <c r="R65" i="10"/>
  <c r="Q65" i="10"/>
  <c r="P65" i="10"/>
  <c r="O65" i="10"/>
  <c r="N65" i="10"/>
  <c r="M65" i="10"/>
  <c r="L65" i="10"/>
  <c r="K65" i="10"/>
  <c r="J65" i="10"/>
  <c r="I65" i="10"/>
  <c r="H65" i="10"/>
  <c r="G65" i="10"/>
  <c r="F65" i="10"/>
  <c r="E65" i="10"/>
  <c r="D65" i="10"/>
  <c r="C65" i="10"/>
  <c r="R64" i="10"/>
  <c r="Q64" i="10"/>
  <c r="P64" i="10"/>
  <c r="O64" i="10"/>
  <c r="N64" i="10"/>
  <c r="M64" i="10"/>
  <c r="L64" i="10"/>
  <c r="K64" i="10"/>
  <c r="J64" i="10"/>
  <c r="I64" i="10"/>
  <c r="H64" i="10"/>
  <c r="G64" i="10"/>
  <c r="F64" i="10"/>
  <c r="E64" i="10"/>
  <c r="D64" i="10"/>
  <c r="C64" i="10"/>
  <c r="R63" i="10"/>
  <c r="Q63" i="10"/>
  <c r="P63" i="10"/>
  <c r="O63" i="10"/>
  <c r="N63" i="10"/>
  <c r="M63" i="10"/>
  <c r="L63" i="10"/>
  <c r="K63" i="10"/>
  <c r="J63" i="10"/>
  <c r="I63" i="10"/>
  <c r="H63" i="10"/>
  <c r="G63" i="10"/>
  <c r="F63" i="10"/>
  <c r="E63" i="10"/>
  <c r="D63" i="10"/>
  <c r="C63" i="10"/>
  <c r="R62" i="10"/>
  <c r="Q62" i="10"/>
  <c r="P62" i="10"/>
  <c r="O62" i="10"/>
  <c r="N62" i="10"/>
  <c r="M62" i="10"/>
  <c r="L62" i="10"/>
  <c r="K62" i="10"/>
  <c r="J62" i="10"/>
  <c r="I62" i="10"/>
  <c r="H62" i="10"/>
  <c r="G62" i="10"/>
  <c r="F62" i="10"/>
  <c r="E62" i="10"/>
  <c r="D62" i="10"/>
  <c r="C62" i="10"/>
  <c r="R61" i="10"/>
  <c r="Q61" i="10"/>
  <c r="P61" i="10"/>
  <c r="O61" i="10"/>
  <c r="N61" i="10"/>
  <c r="M61" i="10"/>
  <c r="L61" i="10"/>
  <c r="K61" i="10"/>
  <c r="J61" i="10"/>
  <c r="I61" i="10"/>
  <c r="H61" i="10"/>
  <c r="G61" i="10"/>
  <c r="F61" i="10"/>
  <c r="E61" i="10"/>
  <c r="D61" i="10"/>
  <c r="C61" i="10"/>
  <c r="R60" i="10"/>
  <c r="Q60" i="10"/>
  <c r="P60" i="10"/>
  <c r="O60" i="10"/>
  <c r="N60" i="10"/>
  <c r="M60" i="10"/>
  <c r="L60" i="10"/>
  <c r="K60" i="10"/>
  <c r="J60" i="10"/>
  <c r="I60" i="10"/>
  <c r="H60" i="10"/>
  <c r="G60" i="10"/>
  <c r="F60" i="10"/>
  <c r="E60" i="10"/>
  <c r="D60" i="10"/>
  <c r="C60" i="10"/>
  <c r="R59" i="10"/>
  <c r="Q59" i="10"/>
  <c r="P59" i="10"/>
  <c r="O59" i="10"/>
  <c r="N59" i="10"/>
  <c r="M59" i="10"/>
  <c r="L59" i="10"/>
  <c r="K59" i="10"/>
  <c r="J59" i="10"/>
  <c r="I59" i="10"/>
  <c r="H59" i="10"/>
  <c r="G59" i="10"/>
  <c r="F59" i="10"/>
  <c r="E59" i="10"/>
  <c r="D59" i="10"/>
  <c r="C59" i="10"/>
  <c r="R58" i="10"/>
  <c r="Q58" i="10"/>
  <c r="P58" i="10"/>
  <c r="O58" i="10"/>
  <c r="N58" i="10"/>
  <c r="M58" i="10"/>
  <c r="L58" i="10"/>
  <c r="K58" i="10"/>
  <c r="J58" i="10"/>
  <c r="I58" i="10"/>
  <c r="H58" i="10"/>
  <c r="G58" i="10"/>
  <c r="F58" i="10"/>
  <c r="E58" i="10"/>
  <c r="D58" i="10"/>
  <c r="C58" i="10"/>
  <c r="Q34" i="10"/>
  <c r="P34" i="10"/>
  <c r="O34" i="10"/>
  <c r="N34" i="10"/>
  <c r="M34" i="10"/>
  <c r="L34" i="10"/>
  <c r="K34" i="10"/>
  <c r="J34" i="10"/>
  <c r="I34" i="10"/>
  <c r="H34" i="10"/>
  <c r="G34" i="10"/>
  <c r="F34" i="10"/>
  <c r="E34" i="10"/>
  <c r="D34" i="10"/>
  <c r="C34" i="10"/>
  <c r="R33" i="10"/>
  <c r="Q33" i="10"/>
  <c r="P33" i="10"/>
  <c r="O33" i="10"/>
  <c r="N33" i="10"/>
  <c r="M33" i="10"/>
  <c r="L33" i="10"/>
  <c r="K33" i="10"/>
  <c r="J33" i="10"/>
  <c r="I33" i="10"/>
  <c r="H33" i="10"/>
  <c r="G33" i="10"/>
  <c r="F33" i="10"/>
  <c r="E33" i="10"/>
  <c r="D33" i="10"/>
  <c r="C33" i="10"/>
  <c r="R32" i="10"/>
  <c r="Q32" i="10"/>
  <c r="P32" i="10"/>
  <c r="O32" i="10"/>
  <c r="N32" i="10"/>
  <c r="M32" i="10"/>
  <c r="L32" i="10"/>
  <c r="K32" i="10"/>
  <c r="J32" i="10"/>
  <c r="I32" i="10"/>
  <c r="H32" i="10"/>
  <c r="G32" i="10"/>
  <c r="F32" i="10"/>
  <c r="E32" i="10"/>
  <c r="D32" i="10"/>
  <c r="C32" i="10"/>
  <c r="R31" i="10"/>
  <c r="Q31" i="10"/>
  <c r="P31" i="10"/>
  <c r="O31" i="10"/>
  <c r="N31" i="10"/>
  <c r="M31" i="10"/>
  <c r="L31" i="10"/>
  <c r="K31" i="10"/>
  <c r="J31" i="10"/>
  <c r="I31" i="10"/>
  <c r="H31" i="10"/>
  <c r="G31" i="10"/>
  <c r="F31" i="10"/>
  <c r="E31" i="10"/>
  <c r="D31" i="10"/>
  <c r="C31" i="10"/>
  <c r="R30" i="10"/>
  <c r="Q30" i="10"/>
  <c r="P30" i="10"/>
  <c r="O30" i="10"/>
  <c r="N30" i="10"/>
  <c r="M30" i="10"/>
  <c r="L30" i="10"/>
  <c r="K30" i="10"/>
  <c r="J30" i="10"/>
  <c r="I30" i="10"/>
  <c r="H30" i="10"/>
  <c r="G30" i="10"/>
  <c r="F30" i="10"/>
  <c r="E30" i="10"/>
  <c r="D30" i="10"/>
  <c r="C30" i="10"/>
  <c r="R29" i="10"/>
  <c r="Q29" i="10"/>
  <c r="P29" i="10"/>
  <c r="O29" i="10"/>
  <c r="N29" i="10"/>
  <c r="M29" i="10"/>
  <c r="L29" i="10"/>
  <c r="K29" i="10"/>
  <c r="J29" i="10"/>
  <c r="I29" i="10"/>
  <c r="H29" i="10"/>
  <c r="G29" i="10"/>
  <c r="F29" i="10"/>
  <c r="E29" i="10"/>
  <c r="D29" i="10"/>
  <c r="C29" i="10"/>
  <c r="R28" i="10"/>
  <c r="Q28" i="10"/>
  <c r="P28" i="10"/>
  <c r="O28" i="10"/>
  <c r="N28" i="10"/>
  <c r="M28" i="10"/>
  <c r="L28" i="10"/>
  <c r="K28" i="10"/>
  <c r="J28" i="10"/>
  <c r="I28" i="10"/>
  <c r="H28" i="10"/>
  <c r="G28" i="10"/>
  <c r="F28" i="10"/>
  <c r="E28" i="10"/>
  <c r="D28" i="10"/>
  <c r="C28" i="10"/>
  <c r="R27" i="10"/>
  <c r="Q27" i="10"/>
  <c r="P27" i="10"/>
  <c r="O27" i="10"/>
  <c r="N27" i="10"/>
  <c r="M27" i="10"/>
  <c r="L27" i="10"/>
  <c r="K27" i="10"/>
  <c r="J27" i="10"/>
  <c r="I27" i="10"/>
  <c r="H27" i="10"/>
  <c r="G27" i="10"/>
  <c r="F27" i="10"/>
  <c r="E27" i="10"/>
  <c r="D27" i="10"/>
  <c r="C27" i="10"/>
  <c r="R26" i="10"/>
  <c r="Q26" i="10"/>
  <c r="P26" i="10"/>
  <c r="O26" i="10"/>
  <c r="N26" i="10"/>
  <c r="M26" i="10"/>
  <c r="L26" i="10"/>
  <c r="K26" i="10"/>
  <c r="J26" i="10"/>
  <c r="I26" i="10"/>
  <c r="H26" i="10"/>
  <c r="G26" i="10"/>
  <c r="F26" i="10"/>
  <c r="E26" i="10"/>
  <c r="D26" i="10"/>
  <c r="C26" i="10"/>
  <c r="R25" i="10"/>
  <c r="Q25" i="10"/>
  <c r="P25" i="10"/>
  <c r="O25" i="10"/>
  <c r="N25" i="10"/>
  <c r="M25" i="10"/>
  <c r="L25" i="10"/>
  <c r="K25" i="10"/>
  <c r="J25" i="10"/>
  <c r="I25" i="10"/>
  <c r="H25" i="10"/>
  <c r="G25" i="10"/>
  <c r="F25" i="10"/>
  <c r="E25" i="10"/>
  <c r="D25" i="10"/>
  <c r="C25" i="10"/>
  <c r="R24" i="10"/>
  <c r="Q24" i="10"/>
  <c r="P24" i="10"/>
  <c r="O24" i="10"/>
  <c r="N24" i="10"/>
  <c r="M24" i="10"/>
  <c r="L24" i="10"/>
  <c r="K24" i="10"/>
  <c r="J24" i="10"/>
  <c r="I24" i="10"/>
  <c r="H24" i="10"/>
  <c r="G24" i="10"/>
  <c r="F24" i="10"/>
  <c r="E24" i="10"/>
  <c r="D24" i="10"/>
  <c r="C24" i="10"/>
  <c r="R23" i="10"/>
  <c r="Q23" i="10"/>
  <c r="P23" i="10"/>
  <c r="O23" i="10"/>
  <c r="N23" i="10"/>
  <c r="M23" i="10"/>
  <c r="L23" i="10"/>
  <c r="K23" i="10"/>
  <c r="J23" i="10"/>
  <c r="I23" i="10"/>
  <c r="H23" i="10"/>
  <c r="G23" i="10"/>
  <c r="F23" i="10"/>
  <c r="E23" i="10"/>
  <c r="D23" i="10"/>
  <c r="C23" i="10"/>
  <c r="C126" i="5"/>
  <c r="Q126" i="5"/>
  <c r="P126" i="5"/>
  <c r="O126" i="5"/>
  <c r="N126" i="5"/>
  <c r="M126" i="5"/>
  <c r="L126" i="5"/>
  <c r="K126" i="5"/>
  <c r="J126" i="5"/>
  <c r="I126" i="5"/>
  <c r="H126" i="5"/>
  <c r="G126" i="5"/>
  <c r="F126" i="5"/>
  <c r="E126" i="5"/>
  <c r="D126" i="5"/>
  <c r="R125" i="5"/>
  <c r="Q125" i="5"/>
  <c r="P125" i="5"/>
  <c r="O125" i="5"/>
  <c r="N125" i="5"/>
  <c r="M125" i="5"/>
  <c r="L125" i="5"/>
  <c r="K125" i="5"/>
  <c r="J125" i="5"/>
  <c r="I125" i="5"/>
  <c r="H125" i="5"/>
  <c r="G125" i="5"/>
  <c r="F125" i="5"/>
  <c r="E125" i="5"/>
  <c r="D125" i="5"/>
  <c r="C125" i="5"/>
  <c r="R124" i="5"/>
  <c r="Q124" i="5"/>
  <c r="P124" i="5"/>
  <c r="O124" i="5"/>
  <c r="N124" i="5"/>
  <c r="M124" i="5"/>
  <c r="L124" i="5"/>
  <c r="K124" i="5"/>
  <c r="J124" i="5"/>
  <c r="I124" i="5"/>
  <c r="H124" i="5"/>
  <c r="G124" i="5"/>
  <c r="F124" i="5"/>
  <c r="E124" i="5"/>
  <c r="D124" i="5"/>
  <c r="C124" i="5"/>
  <c r="R123" i="5"/>
  <c r="Q123" i="5"/>
  <c r="P123" i="5"/>
  <c r="O123" i="5"/>
  <c r="N123" i="5"/>
  <c r="M123" i="5"/>
  <c r="L123" i="5"/>
  <c r="K123" i="5"/>
  <c r="J123" i="5"/>
  <c r="I123" i="5"/>
  <c r="H123" i="5"/>
  <c r="G123" i="5"/>
  <c r="F123" i="5"/>
  <c r="E123" i="5"/>
  <c r="D123" i="5"/>
  <c r="C123" i="5"/>
  <c r="R122" i="5"/>
  <c r="Q122" i="5"/>
  <c r="P122" i="5"/>
  <c r="O122" i="5"/>
  <c r="N122" i="5"/>
  <c r="M122" i="5"/>
  <c r="L122" i="5"/>
  <c r="K122" i="5"/>
  <c r="J122" i="5"/>
  <c r="I122" i="5"/>
  <c r="H122" i="5"/>
  <c r="G122" i="5"/>
  <c r="F122" i="5"/>
  <c r="E122" i="5"/>
  <c r="D122" i="5"/>
  <c r="C122" i="5"/>
  <c r="R121" i="5"/>
  <c r="Q121" i="5"/>
  <c r="P121" i="5"/>
  <c r="O121" i="5"/>
  <c r="N121" i="5"/>
  <c r="M121" i="5"/>
  <c r="L121" i="5"/>
  <c r="K121" i="5"/>
  <c r="J121" i="5"/>
  <c r="I121" i="5"/>
  <c r="H121" i="5"/>
  <c r="G121" i="5"/>
  <c r="F121" i="5"/>
  <c r="E121" i="5"/>
  <c r="D121" i="5"/>
  <c r="C121" i="5"/>
  <c r="R120" i="5"/>
  <c r="Q120" i="5"/>
  <c r="P120" i="5"/>
  <c r="O120" i="5"/>
  <c r="N120" i="5"/>
  <c r="M120" i="5"/>
  <c r="L120" i="5"/>
  <c r="K120" i="5"/>
  <c r="J120" i="5"/>
  <c r="I120" i="5"/>
  <c r="H120" i="5"/>
  <c r="G120" i="5"/>
  <c r="F120" i="5"/>
  <c r="E120" i="5"/>
  <c r="D120" i="5"/>
  <c r="C120" i="5"/>
  <c r="R119" i="5"/>
  <c r="Q119" i="5"/>
  <c r="P119" i="5"/>
  <c r="O119" i="5"/>
  <c r="N119" i="5"/>
  <c r="M119" i="5"/>
  <c r="L119" i="5"/>
  <c r="K119" i="5"/>
  <c r="J119" i="5"/>
  <c r="I119" i="5"/>
  <c r="H119" i="5"/>
  <c r="G119" i="5"/>
  <c r="F119" i="5"/>
  <c r="E119" i="5"/>
  <c r="D119" i="5"/>
  <c r="C119" i="5"/>
  <c r="R118" i="5"/>
  <c r="Q118" i="5"/>
  <c r="P118" i="5"/>
  <c r="O118" i="5"/>
  <c r="N118" i="5"/>
  <c r="M118" i="5"/>
  <c r="L118" i="5"/>
  <c r="K118" i="5"/>
  <c r="J118" i="5"/>
  <c r="I118" i="5"/>
  <c r="H118" i="5"/>
  <c r="G118" i="5"/>
  <c r="F118" i="5"/>
  <c r="E118" i="5"/>
  <c r="D118" i="5"/>
  <c r="C118" i="5"/>
  <c r="R117" i="5"/>
  <c r="Q117" i="5"/>
  <c r="P117" i="5"/>
  <c r="O117" i="5"/>
  <c r="N117" i="5"/>
  <c r="M117" i="5"/>
  <c r="L117" i="5"/>
  <c r="K117" i="5"/>
  <c r="J117" i="5"/>
  <c r="I117" i="5"/>
  <c r="H117" i="5"/>
  <c r="G117" i="5"/>
  <c r="F117" i="5"/>
  <c r="E117" i="5"/>
  <c r="D117" i="5"/>
  <c r="C117" i="5"/>
  <c r="R116" i="5"/>
  <c r="Q116" i="5"/>
  <c r="P116" i="5"/>
  <c r="O116" i="5"/>
  <c r="N116" i="5"/>
  <c r="M116" i="5"/>
  <c r="L116" i="5"/>
  <c r="K116" i="5"/>
  <c r="J116" i="5"/>
  <c r="I116" i="5"/>
  <c r="H116" i="5"/>
  <c r="G116" i="5"/>
  <c r="F116" i="5"/>
  <c r="E116" i="5"/>
  <c r="D116" i="5"/>
  <c r="C116" i="5"/>
  <c r="R115" i="5"/>
  <c r="Q115" i="5"/>
  <c r="P115" i="5"/>
  <c r="O115" i="5"/>
  <c r="N115" i="5"/>
  <c r="M115" i="5"/>
  <c r="L115" i="5"/>
  <c r="K115" i="5"/>
  <c r="J115" i="5"/>
  <c r="I115" i="5"/>
  <c r="H115" i="5"/>
  <c r="G115" i="5"/>
  <c r="F115" i="5"/>
  <c r="E115" i="5"/>
  <c r="D115" i="5"/>
  <c r="C115" i="5"/>
  <c r="D316" i="4"/>
  <c r="E316" i="4"/>
  <c r="F316" i="4"/>
  <c r="G316" i="4"/>
  <c r="H316" i="4"/>
  <c r="I316" i="4"/>
  <c r="J316" i="4"/>
  <c r="K316" i="4"/>
  <c r="L316" i="4"/>
  <c r="M316" i="4"/>
  <c r="N316" i="4"/>
  <c r="O316" i="4"/>
  <c r="P316" i="4"/>
  <c r="Q316" i="4"/>
  <c r="R316" i="4"/>
  <c r="D317" i="4"/>
  <c r="E317" i="4"/>
  <c r="F317" i="4"/>
  <c r="G317" i="4"/>
  <c r="H317" i="4"/>
  <c r="I317" i="4"/>
  <c r="J317" i="4"/>
  <c r="K317" i="4"/>
  <c r="L317" i="4"/>
  <c r="M317" i="4"/>
  <c r="N317" i="4"/>
  <c r="O317" i="4"/>
  <c r="P317" i="4"/>
  <c r="Q317" i="4"/>
  <c r="R317" i="4"/>
  <c r="D318" i="4"/>
  <c r="E318" i="4"/>
  <c r="F318" i="4"/>
  <c r="G318" i="4"/>
  <c r="H318" i="4"/>
  <c r="I318" i="4"/>
  <c r="J318" i="4"/>
  <c r="K318" i="4"/>
  <c r="L318" i="4"/>
  <c r="M318" i="4"/>
  <c r="N318" i="4"/>
  <c r="O318" i="4"/>
  <c r="P318" i="4"/>
  <c r="Q318" i="4"/>
  <c r="R318" i="4"/>
  <c r="D319" i="4"/>
  <c r="E319" i="4"/>
  <c r="F319" i="4"/>
  <c r="G319" i="4"/>
  <c r="H319" i="4"/>
  <c r="I319" i="4"/>
  <c r="J319" i="4"/>
  <c r="K319" i="4"/>
  <c r="L319" i="4"/>
  <c r="M319" i="4"/>
  <c r="N319" i="4"/>
  <c r="O319" i="4"/>
  <c r="P319" i="4"/>
  <c r="Q319" i="4"/>
  <c r="R319" i="4"/>
  <c r="D320" i="4"/>
  <c r="E320" i="4"/>
  <c r="F320" i="4"/>
  <c r="G320" i="4"/>
  <c r="H320" i="4"/>
  <c r="I320" i="4"/>
  <c r="J320" i="4"/>
  <c r="K320" i="4"/>
  <c r="L320" i="4"/>
  <c r="M320" i="4"/>
  <c r="N320" i="4"/>
  <c r="O320" i="4"/>
  <c r="P320" i="4"/>
  <c r="Q320" i="4"/>
  <c r="R320" i="4"/>
  <c r="D321" i="4"/>
  <c r="E321" i="4"/>
  <c r="F321" i="4"/>
  <c r="G321" i="4"/>
  <c r="H321" i="4"/>
  <c r="I321" i="4"/>
  <c r="J321" i="4"/>
  <c r="K321" i="4"/>
  <c r="L321" i="4"/>
  <c r="M321" i="4"/>
  <c r="N321" i="4"/>
  <c r="O321" i="4"/>
  <c r="P321" i="4"/>
  <c r="Q321" i="4"/>
  <c r="R321" i="4"/>
  <c r="D322" i="4"/>
  <c r="E322" i="4"/>
  <c r="F322" i="4"/>
  <c r="G322" i="4"/>
  <c r="H322" i="4"/>
  <c r="I322" i="4"/>
  <c r="J322" i="4"/>
  <c r="K322" i="4"/>
  <c r="L322" i="4"/>
  <c r="M322" i="4"/>
  <c r="N322" i="4"/>
  <c r="O322" i="4"/>
  <c r="P322" i="4"/>
  <c r="Q322" i="4"/>
  <c r="R322" i="4"/>
  <c r="D323" i="4"/>
  <c r="E323" i="4"/>
  <c r="F323" i="4"/>
  <c r="G323" i="4"/>
  <c r="H323" i="4"/>
  <c r="I323" i="4"/>
  <c r="J323" i="4"/>
  <c r="K323" i="4"/>
  <c r="L323" i="4"/>
  <c r="M323" i="4"/>
  <c r="N323" i="4"/>
  <c r="O323" i="4"/>
  <c r="P323" i="4"/>
  <c r="Q323" i="4"/>
  <c r="R323" i="4"/>
  <c r="D324" i="4"/>
  <c r="E324" i="4"/>
  <c r="F324" i="4"/>
  <c r="G324" i="4"/>
  <c r="H324" i="4"/>
  <c r="I324" i="4"/>
  <c r="J324" i="4"/>
  <c r="K324" i="4"/>
  <c r="L324" i="4"/>
  <c r="M324" i="4"/>
  <c r="N324" i="4"/>
  <c r="O324" i="4"/>
  <c r="P324" i="4"/>
  <c r="Q324" i="4"/>
  <c r="R324" i="4"/>
  <c r="D325" i="4"/>
  <c r="E325" i="4"/>
  <c r="F325" i="4"/>
  <c r="G325" i="4"/>
  <c r="H325" i="4"/>
  <c r="I325" i="4"/>
  <c r="J325" i="4"/>
  <c r="K325" i="4"/>
  <c r="L325" i="4"/>
  <c r="M325" i="4"/>
  <c r="N325" i="4"/>
  <c r="O325" i="4"/>
  <c r="P325" i="4"/>
  <c r="Q325" i="4"/>
  <c r="R325" i="4"/>
  <c r="D326" i="4"/>
  <c r="E326" i="4"/>
  <c r="F326" i="4"/>
  <c r="G326" i="4"/>
  <c r="H326" i="4"/>
  <c r="I326" i="4"/>
  <c r="J326" i="4"/>
  <c r="K326" i="4"/>
  <c r="L326" i="4"/>
  <c r="M326" i="4"/>
  <c r="N326" i="4"/>
  <c r="O326" i="4"/>
  <c r="P326" i="4"/>
  <c r="Q326" i="4"/>
  <c r="R326" i="4"/>
  <c r="D327" i="4"/>
  <c r="E327" i="4"/>
  <c r="F327" i="4"/>
  <c r="G327" i="4"/>
  <c r="H327" i="4"/>
  <c r="I327" i="4"/>
  <c r="J327" i="4"/>
  <c r="K327" i="4"/>
  <c r="L327" i="4"/>
  <c r="M327" i="4"/>
  <c r="N327" i="4"/>
  <c r="O327" i="4"/>
  <c r="P327" i="4"/>
  <c r="Q327" i="4"/>
  <c r="C327" i="4"/>
  <c r="C326" i="4"/>
  <c r="C325" i="4"/>
  <c r="C324" i="4"/>
  <c r="C323" i="4"/>
  <c r="C322" i="4"/>
  <c r="C321" i="4"/>
  <c r="C320" i="4"/>
  <c r="C319" i="4"/>
  <c r="C318" i="4"/>
  <c r="C317" i="4"/>
  <c r="C316" i="4"/>
  <c r="C282" i="4"/>
  <c r="D282" i="4"/>
  <c r="E282" i="4"/>
  <c r="F282" i="4"/>
  <c r="G282" i="4"/>
  <c r="H282" i="4"/>
  <c r="I282" i="4"/>
  <c r="J282" i="4"/>
  <c r="K282" i="4"/>
  <c r="L282" i="4"/>
  <c r="M282" i="4"/>
  <c r="N282" i="4"/>
  <c r="O282" i="4"/>
  <c r="P282" i="4"/>
  <c r="Q282" i="4"/>
  <c r="R282" i="4"/>
  <c r="D283" i="4"/>
  <c r="E283" i="4"/>
  <c r="F283" i="4"/>
  <c r="G283" i="4"/>
  <c r="H283" i="4"/>
  <c r="I283" i="4"/>
  <c r="J283" i="4"/>
  <c r="K283" i="4"/>
  <c r="L283" i="4"/>
  <c r="M283" i="4"/>
  <c r="N283" i="4"/>
  <c r="O283" i="4"/>
  <c r="P283" i="4"/>
  <c r="Q283" i="4"/>
  <c r="R283" i="4"/>
  <c r="D284" i="4"/>
  <c r="E284" i="4"/>
  <c r="F284" i="4"/>
  <c r="G284" i="4"/>
  <c r="H284" i="4"/>
  <c r="I284" i="4"/>
  <c r="J284" i="4"/>
  <c r="K284" i="4"/>
  <c r="L284" i="4"/>
  <c r="M284" i="4"/>
  <c r="N284" i="4"/>
  <c r="O284" i="4"/>
  <c r="P284" i="4"/>
  <c r="Q284" i="4"/>
  <c r="R284" i="4"/>
  <c r="D285" i="4"/>
  <c r="E285" i="4"/>
  <c r="F285" i="4"/>
  <c r="G285" i="4"/>
  <c r="H285" i="4"/>
  <c r="I285" i="4"/>
  <c r="J285" i="4"/>
  <c r="K285" i="4"/>
  <c r="L285" i="4"/>
  <c r="M285" i="4"/>
  <c r="N285" i="4"/>
  <c r="O285" i="4"/>
  <c r="P285" i="4"/>
  <c r="Q285" i="4"/>
  <c r="R285" i="4"/>
  <c r="D286" i="4"/>
  <c r="E286" i="4"/>
  <c r="F286" i="4"/>
  <c r="G286" i="4"/>
  <c r="H286" i="4"/>
  <c r="I286" i="4"/>
  <c r="J286" i="4"/>
  <c r="K286" i="4"/>
  <c r="L286" i="4"/>
  <c r="M286" i="4"/>
  <c r="N286" i="4"/>
  <c r="O286" i="4"/>
  <c r="P286" i="4"/>
  <c r="Q286" i="4"/>
  <c r="R286" i="4"/>
  <c r="D287" i="4"/>
  <c r="E287" i="4"/>
  <c r="F287" i="4"/>
  <c r="G287" i="4"/>
  <c r="H287" i="4"/>
  <c r="I287" i="4"/>
  <c r="J287" i="4"/>
  <c r="K287" i="4"/>
  <c r="L287" i="4"/>
  <c r="M287" i="4"/>
  <c r="N287" i="4"/>
  <c r="O287" i="4"/>
  <c r="P287" i="4"/>
  <c r="Q287" i="4"/>
  <c r="R287" i="4"/>
  <c r="D288" i="4"/>
  <c r="E288" i="4"/>
  <c r="F288" i="4"/>
  <c r="G288" i="4"/>
  <c r="H288" i="4"/>
  <c r="I288" i="4"/>
  <c r="J288" i="4"/>
  <c r="K288" i="4"/>
  <c r="L288" i="4"/>
  <c r="M288" i="4"/>
  <c r="N288" i="4"/>
  <c r="O288" i="4"/>
  <c r="P288" i="4"/>
  <c r="Q288" i="4"/>
  <c r="R288" i="4"/>
  <c r="D289" i="4"/>
  <c r="E289" i="4"/>
  <c r="F289" i="4"/>
  <c r="G289" i="4"/>
  <c r="H289" i="4"/>
  <c r="I289" i="4"/>
  <c r="J289" i="4"/>
  <c r="K289" i="4"/>
  <c r="L289" i="4"/>
  <c r="M289" i="4"/>
  <c r="N289" i="4"/>
  <c r="O289" i="4"/>
  <c r="P289" i="4"/>
  <c r="Q289" i="4"/>
  <c r="R289" i="4"/>
  <c r="D290" i="4"/>
  <c r="E290" i="4"/>
  <c r="F290" i="4"/>
  <c r="G290" i="4"/>
  <c r="H290" i="4"/>
  <c r="I290" i="4"/>
  <c r="J290" i="4"/>
  <c r="K290" i="4"/>
  <c r="L290" i="4"/>
  <c r="M290" i="4"/>
  <c r="N290" i="4"/>
  <c r="O290" i="4"/>
  <c r="P290" i="4"/>
  <c r="Q290" i="4"/>
  <c r="R290" i="4"/>
  <c r="D291" i="4"/>
  <c r="E291" i="4"/>
  <c r="F291" i="4"/>
  <c r="G291" i="4"/>
  <c r="H291" i="4"/>
  <c r="I291" i="4"/>
  <c r="J291" i="4"/>
  <c r="K291" i="4"/>
  <c r="L291" i="4"/>
  <c r="M291" i="4"/>
  <c r="N291" i="4"/>
  <c r="O291" i="4"/>
  <c r="P291" i="4"/>
  <c r="Q291" i="4"/>
  <c r="R291" i="4"/>
  <c r="D292" i="4"/>
  <c r="E292" i="4"/>
  <c r="F292" i="4"/>
  <c r="G292" i="4"/>
  <c r="H292" i="4"/>
  <c r="I292" i="4"/>
  <c r="J292" i="4"/>
  <c r="K292" i="4"/>
  <c r="L292" i="4"/>
  <c r="M292" i="4"/>
  <c r="N292" i="4"/>
  <c r="O292" i="4"/>
  <c r="P292" i="4"/>
  <c r="Q292" i="4"/>
  <c r="R292" i="4"/>
  <c r="D293" i="4"/>
  <c r="E293" i="4"/>
  <c r="F293" i="4"/>
  <c r="G293" i="4"/>
  <c r="H293" i="4"/>
  <c r="I293" i="4"/>
  <c r="J293" i="4"/>
  <c r="K293" i="4"/>
  <c r="L293" i="4"/>
  <c r="M293" i="4"/>
  <c r="N293" i="4"/>
  <c r="O293" i="4"/>
  <c r="P293" i="4"/>
  <c r="Q293" i="4"/>
  <c r="C293" i="4"/>
  <c r="D259" i="4"/>
  <c r="C259" i="4"/>
  <c r="D248" i="4"/>
  <c r="E248" i="4"/>
  <c r="F248" i="4"/>
  <c r="G248" i="4"/>
  <c r="H248" i="4"/>
  <c r="I248" i="4"/>
  <c r="J248" i="4"/>
  <c r="K248" i="4"/>
  <c r="L248" i="4"/>
  <c r="M248" i="4"/>
  <c r="N248" i="4"/>
  <c r="O248" i="4"/>
  <c r="P248" i="4"/>
  <c r="Q248" i="4"/>
  <c r="R248" i="4"/>
  <c r="D249" i="4"/>
  <c r="E249" i="4"/>
  <c r="F249" i="4"/>
  <c r="G249" i="4"/>
  <c r="H249" i="4"/>
  <c r="I249" i="4"/>
  <c r="J249" i="4"/>
  <c r="K249" i="4"/>
  <c r="L249" i="4"/>
  <c r="M249" i="4"/>
  <c r="N249" i="4"/>
  <c r="O249" i="4"/>
  <c r="P249" i="4"/>
  <c r="Q249" i="4"/>
  <c r="R249" i="4"/>
  <c r="D250" i="4"/>
  <c r="E250" i="4"/>
  <c r="F250" i="4"/>
  <c r="G250" i="4"/>
  <c r="H250" i="4"/>
  <c r="I250" i="4"/>
  <c r="J250" i="4"/>
  <c r="K250" i="4"/>
  <c r="L250" i="4"/>
  <c r="M250" i="4"/>
  <c r="N250" i="4"/>
  <c r="O250" i="4"/>
  <c r="P250" i="4"/>
  <c r="Q250" i="4"/>
  <c r="R250" i="4"/>
  <c r="D251" i="4"/>
  <c r="E251" i="4"/>
  <c r="F251" i="4"/>
  <c r="G251" i="4"/>
  <c r="H251" i="4"/>
  <c r="I251" i="4"/>
  <c r="J251" i="4"/>
  <c r="K251" i="4"/>
  <c r="L251" i="4"/>
  <c r="M251" i="4"/>
  <c r="N251" i="4"/>
  <c r="O251" i="4"/>
  <c r="P251" i="4"/>
  <c r="Q251" i="4"/>
  <c r="R251" i="4"/>
  <c r="D252" i="4"/>
  <c r="E252" i="4"/>
  <c r="F252" i="4"/>
  <c r="G252" i="4"/>
  <c r="H252" i="4"/>
  <c r="I252" i="4"/>
  <c r="J252" i="4"/>
  <c r="K252" i="4"/>
  <c r="L252" i="4"/>
  <c r="M252" i="4"/>
  <c r="N252" i="4"/>
  <c r="O252" i="4"/>
  <c r="P252" i="4"/>
  <c r="Q252" i="4"/>
  <c r="R252" i="4"/>
  <c r="D253" i="4"/>
  <c r="E253" i="4"/>
  <c r="F253" i="4"/>
  <c r="G253" i="4"/>
  <c r="H253" i="4"/>
  <c r="I253" i="4"/>
  <c r="J253" i="4"/>
  <c r="K253" i="4"/>
  <c r="L253" i="4"/>
  <c r="M253" i="4"/>
  <c r="N253" i="4"/>
  <c r="O253" i="4"/>
  <c r="P253" i="4"/>
  <c r="Q253" i="4"/>
  <c r="R253" i="4"/>
  <c r="D254" i="4"/>
  <c r="E254" i="4"/>
  <c r="F254" i="4"/>
  <c r="G254" i="4"/>
  <c r="H254" i="4"/>
  <c r="I254" i="4"/>
  <c r="J254" i="4"/>
  <c r="K254" i="4"/>
  <c r="L254" i="4"/>
  <c r="M254" i="4"/>
  <c r="N254" i="4"/>
  <c r="O254" i="4"/>
  <c r="P254" i="4"/>
  <c r="Q254" i="4"/>
  <c r="R254" i="4"/>
  <c r="D255" i="4"/>
  <c r="E255" i="4"/>
  <c r="F255" i="4"/>
  <c r="G255" i="4"/>
  <c r="H255" i="4"/>
  <c r="I255" i="4"/>
  <c r="J255" i="4"/>
  <c r="K255" i="4"/>
  <c r="L255" i="4"/>
  <c r="M255" i="4"/>
  <c r="N255" i="4"/>
  <c r="O255" i="4"/>
  <c r="P255" i="4"/>
  <c r="Q255" i="4"/>
  <c r="R255" i="4"/>
  <c r="D256" i="4"/>
  <c r="E256" i="4"/>
  <c r="F256" i="4"/>
  <c r="G256" i="4"/>
  <c r="H256" i="4"/>
  <c r="I256" i="4"/>
  <c r="J256" i="4"/>
  <c r="K256" i="4"/>
  <c r="L256" i="4"/>
  <c r="M256" i="4"/>
  <c r="N256" i="4"/>
  <c r="O256" i="4"/>
  <c r="P256" i="4"/>
  <c r="Q256" i="4"/>
  <c r="R256" i="4"/>
  <c r="D257" i="4"/>
  <c r="E257" i="4"/>
  <c r="F257" i="4"/>
  <c r="G257" i="4"/>
  <c r="H257" i="4"/>
  <c r="I257" i="4"/>
  <c r="J257" i="4"/>
  <c r="K257" i="4"/>
  <c r="L257" i="4"/>
  <c r="M257" i="4"/>
  <c r="N257" i="4"/>
  <c r="O257" i="4"/>
  <c r="P257" i="4"/>
  <c r="Q257" i="4"/>
  <c r="R257" i="4"/>
  <c r="D258" i="4"/>
  <c r="E258" i="4"/>
  <c r="F258" i="4"/>
  <c r="G258" i="4"/>
  <c r="H258" i="4"/>
  <c r="I258" i="4"/>
  <c r="J258" i="4"/>
  <c r="K258" i="4"/>
  <c r="L258" i="4"/>
  <c r="M258" i="4"/>
  <c r="N258" i="4"/>
  <c r="O258" i="4"/>
  <c r="P258" i="4"/>
  <c r="Q258" i="4"/>
  <c r="R258" i="4"/>
  <c r="E259" i="4"/>
  <c r="F259" i="4"/>
  <c r="G259" i="4"/>
  <c r="H259" i="4"/>
  <c r="I259" i="4"/>
  <c r="J259" i="4"/>
  <c r="K259" i="4"/>
  <c r="L259" i="4"/>
  <c r="M259" i="4"/>
  <c r="N259" i="4"/>
  <c r="O259" i="4"/>
  <c r="P259" i="4"/>
  <c r="Q259" i="4"/>
  <c r="C258" i="4"/>
  <c r="C283" i="4"/>
  <c r="C284" i="4"/>
  <c r="C285" i="4"/>
  <c r="C286" i="4"/>
  <c r="C287" i="4"/>
  <c r="C288" i="4"/>
  <c r="C289" i="4"/>
  <c r="C290" i="4"/>
  <c r="C291" i="4"/>
  <c r="C292" i="4"/>
  <c r="C249" i="4"/>
  <c r="C250" i="4"/>
  <c r="C251" i="4"/>
  <c r="C252" i="4"/>
  <c r="C253" i="4"/>
  <c r="C254" i="4"/>
  <c r="C255" i="4"/>
  <c r="C256" i="4"/>
  <c r="C257" i="4"/>
  <c r="C248" i="4"/>
  <c r="F36" i="27" l="1"/>
  <c r="D36" i="27"/>
  <c r="F33" i="27"/>
  <c r="F32" i="27"/>
  <c r="D33" i="27"/>
  <c r="D32" i="27"/>
  <c r="E32" i="27"/>
  <c r="C36" i="27"/>
  <c r="E33" i="27"/>
  <c r="E36" i="27"/>
  <c r="R107" i="28" l="1"/>
  <c r="O107" i="28"/>
  <c r="K107" i="28"/>
  <c r="J107" i="28"/>
  <c r="G107" i="28"/>
  <c r="C107" i="28"/>
  <c r="Q106" i="28"/>
  <c r="P106" i="28"/>
  <c r="O106" i="28"/>
  <c r="N106" i="28"/>
  <c r="M106" i="28"/>
  <c r="L106" i="28"/>
  <c r="K106" i="28"/>
  <c r="J106" i="28"/>
  <c r="I106" i="28"/>
  <c r="H106" i="28"/>
  <c r="G106" i="28"/>
  <c r="F106" i="28"/>
  <c r="E106" i="28"/>
  <c r="D106" i="28"/>
  <c r="C106" i="28"/>
  <c r="R105" i="28"/>
  <c r="Q105" i="28"/>
  <c r="P105" i="28"/>
  <c r="O105" i="28"/>
  <c r="N105" i="28"/>
  <c r="M105" i="28"/>
  <c r="L105" i="28"/>
  <c r="K105" i="28"/>
  <c r="J105" i="28"/>
  <c r="I105" i="28"/>
  <c r="H105" i="28"/>
  <c r="G105" i="28"/>
  <c r="F105" i="28"/>
  <c r="E105" i="28"/>
  <c r="D105" i="28"/>
  <c r="C105" i="28"/>
  <c r="R104" i="28"/>
  <c r="Q104" i="28"/>
  <c r="P104" i="28"/>
  <c r="O104" i="28"/>
  <c r="N104" i="28"/>
  <c r="M104" i="28"/>
  <c r="L104" i="28"/>
  <c r="K104" i="28"/>
  <c r="J104" i="28"/>
  <c r="I104" i="28"/>
  <c r="H104" i="28"/>
  <c r="G104" i="28"/>
  <c r="F104" i="28"/>
  <c r="E104" i="28"/>
  <c r="D104" i="28"/>
  <c r="C104" i="28"/>
  <c r="R103" i="28"/>
  <c r="Q103" i="28"/>
  <c r="P103" i="28"/>
  <c r="O103" i="28"/>
  <c r="N103" i="28"/>
  <c r="M103" i="28"/>
  <c r="L103" i="28"/>
  <c r="K103" i="28"/>
  <c r="J103" i="28"/>
  <c r="I103" i="28"/>
  <c r="H103" i="28"/>
  <c r="G103" i="28"/>
  <c r="F103" i="28"/>
  <c r="E103" i="28"/>
  <c r="D103" i="28"/>
  <c r="C103" i="28"/>
  <c r="R102" i="28"/>
  <c r="Q102" i="28"/>
  <c r="P102" i="28"/>
  <c r="O102" i="28"/>
  <c r="N102" i="28"/>
  <c r="M102" i="28"/>
  <c r="L102" i="28"/>
  <c r="K102" i="28"/>
  <c r="J102" i="28"/>
  <c r="I102" i="28"/>
  <c r="H102" i="28"/>
  <c r="G102" i="28"/>
  <c r="F102" i="28"/>
  <c r="E102" i="28"/>
  <c r="D102" i="28"/>
  <c r="C102" i="28"/>
  <c r="R101" i="28"/>
  <c r="Q101" i="28"/>
  <c r="P101" i="28"/>
  <c r="O101" i="28"/>
  <c r="N101" i="28"/>
  <c r="M101" i="28"/>
  <c r="L101" i="28"/>
  <c r="K101" i="28"/>
  <c r="J101" i="28"/>
  <c r="I101" i="28"/>
  <c r="H101" i="28"/>
  <c r="G101" i="28"/>
  <c r="F101" i="28"/>
  <c r="E101" i="28"/>
  <c r="D101" i="28"/>
  <c r="C101" i="28"/>
  <c r="R100" i="28"/>
  <c r="Q100" i="28"/>
  <c r="P100" i="28"/>
  <c r="O100" i="28"/>
  <c r="N100" i="28"/>
  <c r="M100" i="28"/>
  <c r="L100" i="28"/>
  <c r="K100" i="28"/>
  <c r="J100" i="28"/>
  <c r="I100" i="28"/>
  <c r="H100" i="28"/>
  <c r="G100" i="28"/>
  <c r="F100" i="28"/>
  <c r="E100" i="28"/>
  <c r="D100" i="28"/>
  <c r="C100" i="28"/>
  <c r="R99" i="28"/>
  <c r="Q99" i="28"/>
  <c r="P99" i="28"/>
  <c r="O99" i="28"/>
  <c r="N99" i="28"/>
  <c r="M99" i="28"/>
  <c r="L99" i="28"/>
  <c r="K99" i="28"/>
  <c r="J99" i="28"/>
  <c r="I99" i="28"/>
  <c r="H99" i="28"/>
  <c r="G99" i="28"/>
  <c r="F99" i="28"/>
  <c r="E99" i="28"/>
  <c r="D99" i="28"/>
  <c r="C99" i="28"/>
  <c r="R98" i="28"/>
  <c r="Q98" i="28"/>
  <c r="P98" i="28"/>
  <c r="O98" i="28"/>
  <c r="N98" i="28"/>
  <c r="M98" i="28"/>
  <c r="L98" i="28"/>
  <c r="K98" i="28"/>
  <c r="J98" i="28"/>
  <c r="I98" i="28"/>
  <c r="H98" i="28"/>
  <c r="G98" i="28"/>
  <c r="F98" i="28"/>
  <c r="E98" i="28"/>
  <c r="D98" i="28"/>
  <c r="C98" i="28"/>
  <c r="R97" i="28"/>
  <c r="Q97" i="28"/>
  <c r="P97" i="28"/>
  <c r="O97" i="28"/>
  <c r="N97" i="28"/>
  <c r="M97" i="28"/>
  <c r="L97" i="28"/>
  <c r="K97" i="28"/>
  <c r="J97" i="28"/>
  <c r="I97" i="28"/>
  <c r="H97" i="28"/>
  <c r="G97" i="28"/>
  <c r="F97" i="28"/>
  <c r="E97" i="28"/>
  <c r="D97" i="28"/>
  <c r="C97" i="28"/>
  <c r="R96" i="28"/>
  <c r="Q96" i="28"/>
  <c r="P96" i="28"/>
  <c r="O96" i="28"/>
  <c r="N96" i="28"/>
  <c r="M96" i="28"/>
  <c r="L96" i="28"/>
  <c r="K96" i="28"/>
  <c r="J96" i="28"/>
  <c r="I96" i="28"/>
  <c r="H96" i="28"/>
  <c r="G96" i="28"/>
  <c r="F96" i="28"/>
  <c r="E96" i="28"/>
  <c r="D96" i="28"/>
  <c r="C96" i="28"/>
  <c r="R95" i="28"/>
  <c r="Q95" i="28"/>
  <c r="Q107" i="28" s="1"/>
  <c r="Q108" i="28" s="1"/>
  <c r="P95" i="28"/>
  <c r="P107" i="28" s="1"/>
  <c r="P108" i="28" s="1"/>
  <c r="O95" i="28"/>
  <c r="N95" i="28"/>
  <c r="N107" i="28" s="1"/>
  <c r="M95" i="28"/>
  <c r="M107" i="28" s="1"/>
  <c r="M108" i="28" s="1"/>
  <c r="L95" i="28"/>
  <c r="L107" i="28" s="1"/>
  <c r="L108" i="28" s="1"/>
  <c r="K95" i="28"/>
  <c r="J95" i="28"/>
  <c r="I95" i="28"/>
  <c r="I107" i="28" s="1"/>
  <c r="I108" i="28" s="1"/>
  <c r="H95" i="28"/>
  <c r="H107" i="28" s="1"/>
  <c r="H108" i="28" s="1"/>
  <c r="G95" i="28"/>
  <c r="F95" i="28"/>
  <c r="F107" i="28" s="1"/>
  <c r="E95" i="28"/>
  <c r="E107" i="28" s="1"/>
  <c r="E108" i="28" s="1"/>
  <c r="D95" i="28"/>
  <c r="D107" i="28" s="1"/>
  <c r="D108" i="28" s="1"/>
  <c r="C95" i="28"/>
  <c r="C33" i="27"/>
  <c r="C32" i="27"/>
  <c r="J108" i="28" l="1"/>
  <c r="R108" i="28"/>
  <c r="F108" i="28"/>
  <c r="N108" i="28"/>
  <c r="G108" i="28"/>
  <c r="O108" i="28"/>
  <c r="K108" i="28"/>
  <c r="D5" i="27"/>
  <c r="E5" i="27"/>
  <c r="F5" i="27"/>
  <c r="G5" i="27"/>
  <c r="H5" i="27"/>
  <c r="I5" i="27"/>
  <c r="J5" i="27"/>
  <c r="K5" i="27"/>
  <c r="L5" i="27"/>
  <c r="M5" i="27"/>
  <c r="N5" i="27"/>
  <c r="O5" i="27"/>
  <c r="P5" i="27"/>
  <c r="Q5" i="27"/>
  <c r="R5" i="27"/>
  <c r="C5" i="27"/>
  <c r="D31" i="27" l="1"/>
  <c r="F31" i="27"/>
  <c r="D44" i="15"/>
  <c r="D43" i="15"/>
  <c r="E43" i="15"/>
  <c r="F43" i="15"/>
  <c r="G43" i="15"/>
  <c r="H43" i="15"/>
  <c r="I43" i="15"/>
  <c r="J43" i="15"/>
  <c r="K43" i="15"/>
  <c r="L43" i="15"/>
  <c r="M43" i="15"/>
  <c r="N43" i="15"/>
  <c r="O43" i="15"/>
  <c r="P43" i="15"/>
  <c r="Q43" i="15"/>
  <c r="R43" i="15"/>
  <c r="C43" i="15"/>
  <c r="R42" i="15"/>
  <c r="D42" i="15"/>
  <c r="E42" i="15"/>
  <c r="F42" i="15"/>
  <c r="G42" i="15"/>
  <c r="I42" i="15"/>
  <c r="J42" i="15"/>
  <c r="K42" i="15"/>
  <c r="L42" i="15"/>
  <c r="M42" i="15"/>
  <c r="N42" i="15"/>
  <c r="O42" i="15"/>
  <c r="O44" i="15" s="1"/>
  <c r="P42" i="15"/>
  <c r="Q42" i="15"/>
  <c r="C42" i="15"/>
  <c r="K44" i="15"/>
  <c r="G44" i="15"/>
  <c r="C31" i="27"/>
  <c r="E31" i="27"/>
  <c r="G31" i="27" l="1"/>
  <c r="E44" i="15"/>
  <c r="I44" i="15"/>
  <c r="M44" i="15"/>
  <c r="Q44" i="15"/>
  <c r="H44" i="15"/>
  <c r="L44" i="15"/>
  <c r="P44" i="15"/>
  <c r="F44" i="15"/>
  <c r="R44" i="15"/>
  <c r="J44" i="15"/>
  <c r="N44" i="15"/>
  <c r="BT78" i="8"/>
  <c r="BS78" i="8"/>
  <c r="BR78" i="8"/>
  <c r="BP78" i="8"/>
  <c r="BO78" i="8"/>
  <c r="BN78" i="8"/>
  <c r="BM78" i="8"/>
  <c r="BL78" i="8"/>
  <c r="BK78" i="8"/>
  <c r="BJ78" i="8"/>
  <c r="BI78" i="8"/>
  <c r="BH78" i="8"/>
  <c r="BG78" i="8"/>
  <c r="BF78" i="8"/>
  <c r="BE78" i="8"/>
  <c r="BT61" i="8"/>
  <c r="BS61" i="8"/>
  <c r="BR61" i="8"/>
  <c r="BP61" i="8"/>
  <c r="BO61" i="8"/>
  <c r="BN61" i="8"/>
  <c r="BM61" i="8"/>
  <c r="BL61" i="8"/>
  <c r="BK61" i="8"/>
  <c r="BJ61" i="8"/>
  <c r="BI61" i="8"/>
  <c r="BH61" i="8"/>
  <c r="BG61" i="8"/>
  <c r="BF61" i="8"/>
  <c r="BE61" i="8"/>
  <c r="BD61" i="8"/>
  <c r="BC61" i="8"/>
  <c r="BB61" i="8"/>
  <c r="BA61" i="8"/>
  <c r="AZ61" i="8"/>
  <c r="AY61" i="8"/>
  <c r="AX61" i="8"/>
  <c r="AW61" i="8"/>
  <c r="AV61" i="8"/>
  <c r="BT44" i="8"/>
  <c r="BS44" i="8"/>
  <c r="BR44" i="8"/>
  <c r="BP44" i="8"/>
  <c r="BO44" i="8"/>
  <c r="BN44" i="8"/>
  <c r="BM44" i="8"/>
  <c r="BL44" i="8"/>
  <c r="BK44" i="8"/>
  <c r="BJ44" i="8"/>
  <c r="BI44" i="8"/>
  <c r="BH44" i="8"/>
  <c r="BG44" i="8"/>
  <c r="BF44" i="8"/>
  <c r="BE44" i="8"/>
  <c r="BD44" i="8"/>
  <c r="BC44" i="8"/>
  <c r="BB44" i="8"/>
  <c r="BA44" i="8"/>
  <c r="AZ44" i="8"/>
  <c r="AY44" i="8"/>
  <c r="AX44" i="8"/>
  <c r="AW44" i="8"/>
  <c r="AV44" i="8"/>
  <c r="BT27" i="8"/>
  <c r="BS27" i="8"/>
  <c r="BR27" i="8"/>
  <c r="BP27" i="8"/>
  <c r="BO27" i="8"/>
  <c r="BN27" i="8"/>
  <c r="BM27" i="8"/>
  <c r="BL27" i="8"/>
  <c r="BK27" i="8"/>
  <c r="BJ27" i="8"/>
  <c r="BI27" i="8"/>
  <c r="BH27" i="8"/>
  <c r="BG27" i="8"/>
  <c r="BF27" i="8"/>
  <c r="BE27" i="8"/>
  <c r="BD27" i="8"/>
  <c r="BC27" i="8"/>
  <c r="BB27" i="8"/>
  <c r="BA27" i="8"/>
  <c r="AZ27" i="8"/>
  <c r="AY27" i="8"/>
  <c r="AX27" i="8"/>
  <c r="AW27" i="8"/>
  <c r="AV27" i="8"/>
  <c r="BF10" i="8"/>
  <c r="BG10" i="8"/>
  <c r="BH10" i="8"/>
  <c r="BI10" i="8"/>
  <c r="BJ10" i="8"/>
  <c r="BK10" i="8"/>
  <c r="BL10" i="8"/>
  <c r="BM10" i="8"/>
  <c r="BN10" i="8"/>
  <c r="BO10" i="8"/>
  <c r="BP10" i="8"/>
  <c r="BR10" i="8"/>
  <c r="BS10" i="8"/>
  <c r="BT10" i="8"/>
  <c r="BE10" i="8"/>
  <c r="AW10" i="8"/>
  <c r="AX10" i="8"/>
  <c r="AY10" i="8"/>
  <c r="AZ10" i="8"/>
  <c r="BA10" i="8"/>
  <c r="BB10" i="8"/>
  <c r="BC10" i="8"/>
  <c r="BD10" i="8"/>
  <c r="AV10" i="8"/>
  <c r="AB91" i="8"/>
  <c r="BD78" i="8" s="1"/>
  <c r="AA91" i="8"/>
  <c r="BC78" i="8" s="1"/>
  <c r="Z91" i="8"/>
  <c r="BB78" i="8" s="1"/>
  <c r="Y91" i="8"/>
  <c r="BA78" i="8" s="1"/>
  <c r="X91" i="8"/>
  <c r="AZ78" i="8" s="1"/>
  <c r="W91" i="8"/>
  <c r="AY78" i="8" s="1"/>
  <c r="V91" i="8"/>
  <c r="AX78" i="8" s="1"/>
  <c r="U91" i="8"/>
  <c r="AW78" i="8" s="1"/>
  <c r="T91" i="8"/>
  <c r="AV78" i="8" s="1"/>
  <c r="AD90" i="8"/>
  <c r="AD89" i="8"/>
  <c r="AD88" i="8"/>
  <c r="AD83" i="8"/>
  <c r="AD82" i="8"/>
  <c r="AD81" i="8"/>
  <c r="AD80" i="8"/>
  <c r="AD79" i="8"/>
  <c r="AB74" i="8"/>
  <c r="AA74" i="8"/>
  <c r="Z74" i="8"/>
  <c r="Y74" i="8"/>
  <c r="X74" i="8"/>
  <c r="W74" i="8"/>
  <c r="V74" i="8"/>
  <c r="U74" i="8"/>
  <c r="AD73" i="8"/>
  <c r="AD72" i="8"/>
  <c r="AD71" i="8"/>
  <c r="AD66" i="8"/>
  <c r="AD65" i="8"/>
  <c r="AD64" i="8"/>
  <c r="AD63" i="8"/>
  <c r="T74" i="8"/>
  <c r="AD57" i="8"/>
  <c r="T46" i="8"/>
  <c r="AD46" i="8" s="1"/>
  <c r="T47" i="8"/>
  <c r="T48" i="8"/>
  <c r="AD48" i="8" s="1"/>
  <c r="T49" i="8"/>
  <c r="AD49" i="8" s="1"/>
  <c r="T45" i="8"/>
  <c r="AB57" i="8"/>
  <c r="AA57" i="8"/>
  <c r="Z57" i="8"/>
  <c r="Y57" i="8"/>
  <c r="X57" i="8"/>
  <c r="W57" i="8"/>
  <c r="V57" i="8"/>
  <c r="U57" i="8"/>
  <c r="AD56" i="8"/>
  <c r="AD55" i="8"/>
  <c r="AD54" i="8"/>
  <c r="AD47" i="8"/>
  <c r="AD40" i="8"/>
  <c r="AD23" i="8"/>
  <c r="Z23" i="8"/>
  <c r="X24" i="8"/>
  <c r="W24" i="8"/>
  <c r="V24" i="8"/>
  <c r="AD11" i="8"/>
  <c r="AB23" i="8"/>
  <c r="AA23" i="8"/>
  <c r="Y23" i="8"/>
  <c r="X23" i="8"/>
  <c r="W23" i="8"/>
  <c r="V23" i="8"/>
  <c r="U23" i="8"/>
  <c r="T23" i="8"/>
  <c r="AD22" i="8"/>
  <c r="AD21" i="8"/>
  <c r="AD20" i="8"/>
  <c r="AD15" i="8"/>
  <c r="AD14" i="8"/>
  <c r="AD13" i="8"/>
  <c r="AD12" i="8"/>
  <c r="AD39" i="8"/>
  <c r="AD38" i="8"/>
  <c r="AD37" i="8"/>
  <c r="AD29" i="8"/>
  <c r="AD30" i="8"/>
  <c r="AD31" i="8"/>
  <c r="AD32" i="8"/>
  <c r="AD28" i="8"/>
  <c r="AB41" i="8"/>
  <c r="U40" i="8"/>
  <c r="V41" i="8" s="1"/>
  <c r="V40" i="8"/>
  <c r="W40" i="8"/>
  <c r="X40" i="8"/>
  <c r="X41" i="8" s="1"/>
  <c r="Y40" i="8"/>
  <c r="Y41" i="8" s="1"/>
  <c r="Z40" i="8"/>
  <c r="AA40" i="8"/>
  <c r="AB40" i="8"/>
  <c r="T40" i="8"/>
  <c r="AA41" i="8"/>
  <c r="W41" i="8"/>
  <c r="U41" i="8"/>
  <c r="AB92" i="8" l="1"/>
  <c r="AA92" i="8"/>
  <c r="Z92" i="8"/>
  <c r="Y92" i="8"/>
  <c r="X92" i="8"/>
  <c r="W92" i="8"/>
  <c r="V92" i="8"/>
  <c r="AD91" i="8"/>
  <c r="U92" i="8"/>
  <c r="Z75" i="8"/>
  <c r="W75" i="8"/>
  <c r="AA75" i="8"/>
  <c r="V75" i="8"/>
  <c r="AB75" i="8"/>
  <c r="Y75" i="8"/>
  <c r="X75" i="8"/>
  <c r="U75" i="8"/>
  <c r="AD62" i="8"/>
  <c r="AD74" i="8" s="1"/>
  <c r="T57" i="8"/>
  <c r="U58" i="8" s="1"/>
  <c r="AD45" i="8"/>
  <c r="Y58" i="8"/>
  <c r="W58" i="8"/>
  <c r="AA58" i="8"/>
  <c r="X58" i="8"/>
  <c r="AB58" i="8"/>
  <c r="V58" i="8"/>
  <c r="Z58" i="8"/>
  <c r="Z24" i="8"/>
  <c r="Y24" i="8"/>
  <c r="U24" i="8"/>
  <c r="AA24" i="8"/>
  <c r="AB24" i="8"/>
  <c r="Z41" i="8"/>
  <c r="H28" i="26" l="1"/>
  <c r="J15" i="26"/>
  <c r="J16" i="26"/>
  <c r="J17" i="26"/>
  <c r="J14" i="26"/>
  <c r="J13" i="26"/>
  <c r="J12" i="26"/>
  <c r="H26" i="26"/>
  <c r="H25" i="26"/>
  <c r="H22" i="26"/>
  <c r="H21" i="26"/>
  <c r="H19" i="26"/>
  <c r="H13" i="26"/>
  <c r="H14" i="26"/>
  <c r="H15" i="26"/>
  <c r="H16" i="26"/>
  <c r="H17" i="26"/>
  <c r="H18" i="26"/>
  <c r="H12" i="26"/>
  <c r="H23" i="26" l="1"/>
  <c r="N144" i="28"/>
  <c r="F144" i="28"/>
  <c r="Q143" i="28"/>
  <c r="P143" i="28"/>
  <c r="O143" i="28"/>
  <c r="N143" i="28"/>
  <c r="M143" i="28"/>
  <c r="L143" i="28"/>
  <c r="K143" i="28"/>
  <c r="J143" i="28"/>
  <c r="I143" i="28"/>
  <c r="H143" i="28"/>
  <c r="G143" i="28"/>
  <c r="F143" i="28"/>
  <c r="E143" i="28"/>
  <c r="D143" i="28"/>
  <c r="C143" i="28"/>
  <c r="R142" i="28"/>
  <c r="Q142" i="28"/>
  <c r="P142" i="28"/>
  <c r="O142" i="28"/>
  <c r="N142" i="28"/>
  <c r="M142" i="28"/>
  <c r="L142" i="28"/>
  <c r="K142" i="28"/>
  <c r="J142" i="28"/>
  <c r="I142" i="28"/>
  <c r="H142" i="28"/>
  <c r="G142" i="28"/>
  <c r="F142" i="28"/>
  <c r="E142" i="28"/>
  <c r="D142" i="28"/>
  <c r="C142" i="28"/>
  <c r="R141" i="28"/>
  <c r="Q141" i="28"/>
  <c r="P141" i="28"/>
  <c r="O141" i="28"/>
  <c r="N141" i="28"/>
  <c r="M141" i="28"/>
  <c r="L141" i="28"/>
  <c r="K141" i="28"/>
  <c r="J141" i="28"/>
  <c r="I141" i="28"/>
  <c r="H141" i="28"/>
  <c r="G141" i="28"/>
  <c r="F141" i="28"/>
  <c r="E141" i="28"/>
  <c r="D141" i="28"/>
  <c r="C141" i="28"/>
  <c r="R140" i="28"/>
  <c r="Q140" i="28"/>
  <c r="P140" i="28"/>
  <c r="O140" i="28"/>
  <c r="N140" i="28"/>
  <c r="M140" i="28"/>
  <c r="L140" i="28"/>
  <c r="K140" i="28"/>
  <c r="J140" i="28"/>
  <c r="I140" i="28"/>
  <c r="H140" i="28"/>
  <c r="G140" i="28"/>
  <c r="F140" i="28"/>
  <c r="E140" i="28"/>
  <c r="D140" i="28"/>
  <c r="C140" i="28"/>
  <c r="R139" i="28"/>
  <c r="Q139" i="28"/>
  <c r="P139" i="28"/>
  <c r="O139" i="28"/>
  <c r="N139" i="28"/>
  <c r="M139" i="28"/>
  <c r="L139" i="28"/>
  <c r="K139" i="28"/>
  <c r="J139" i="28"/>
  <c r="I139" i="28"/>
  <c r="H139" i="28"/>
  <c r="G139" i="28"/>
  <c r="F139" i="28"/>
  <c r="E139" i="28"/>
  <c r="D139" i="28"/>
  <c r="C139" i="28"/>
  <c r="R138" i="28"/>
  <c r="Q138" i="28"/>
  <c r="P138" i="28"/>
  <c r="O138" i="28"/>
  <c r="N138" i="28"/>
  <c r="M138" i="28"/>
  <c r="L138" i="28"/>
  <c r="K138" i="28"/>
  <c r="J138" i="28"/>
  <c r="I138" i="28"/>
  <c r="H138" i="28"/>
  <c r="G138" i="28"/>
  <c r="F138" i="28"/>
  <c r="E138" i="28"/>
  <c r="D138" i="28"/>
  <c r="C138" i="28"/>
  <c r="R137" i="28"/>
  <c r="Q137" i="28"/>
  <c r="P137" i="28"/>
  <c r="O137" i="28"/>
  <c r="N137" i="28"/>
  <c r="M137" i="28"/>
  <c r="L137" i="28"/>
  <c r="K137" i="28"/>
  <c r="J137" i="28"/>
  <c r="I137" i="28"/>
  <c r="H137" i="28"/>
  <c r="G137" i="28"/>
  <c r="F137" i="28"/>
  <c r="E137" i="28"/>
  <c r="D137" i="28"/>
  <c r="C137" i="28"/>
  <c r="R136" i="28"/>
  <c r="Q136" i="28"/>
  <c r="P136" i="28"/>
  <c r="O136" i="28"/>
  <c r="N136" i="28"/>
  <c r="M136" i="28"/>
  <c r="L136" i="28"/>
  <c r="K136" i="28"/>
  <c r="J136" i="28"/>
  <c r="I136" i="28"/>
  <c r="H136" i="28"/>
  <c r="G136" i="28"/>
  <c r="F136" i="28"/>
  <c r="E136" i="28"/>
  <c r="D136" i="28"/>
  <c r="C136" i="28"/>
  <c r="R135" i="28"/>
  <c r="Q135" i="28"/>
  <c r="P135" i="28"/>
  <c r="O135" i="28"/>
  <c r="N135" i="28"/>
  <c r="M135" i="28"/>
  <c r="L135" i="28"/>
  <c r="K135" i="28"/>
  <c r="J135" i="28"/>
  <c r="I135" i="28"/>
  <c r="H135" i="28"/>
  <c r="G135" i="28"/>
  <c r="F135" i="28"/>
  <c r="E135" i="28"/>
  <c r="D135" i="28"/>
  <c r="C135" i="28"/>
  <c r="R134" i="28"/>
  <c r="Q134" i="28"/>
  <c r="P134" i="28"/>
  <c r="O134" i="28"/>
  <c r="N134" i="28"/>
  <c r="M134" i="28"/>
  <c r="L134" i="28"/>
  <c r="K134" i="28"/>
  <c r="J134" i="28"/>
  <c r="I134" i="28"/>
  <c r="H134" i="28"/>
  <c r="G134" i="28"/>
  <c r="F134" i="28"/>
  <c r="E134" i="28"/>
  <c r="D134" i="28"/>
  <c r="C134" i="28"/>
  <c r="R133" i="28"/>
  <c r="Q133" i="28"/>
  <c r="P133" i="28"/>
  <c r="O133" i="28"/>
  <c r="N133" i="28"/>
  <c r="M133" i="28"/>
  <c r="L133" i="28"/>
  <c r="K133" i="28"/>
  <c r="J133" i="28"/>
  <c r="I133" i="28"/>
  <c r="H133" i="28"/>
  <c r="G133" i="28"/>
  <c r="F133" i="28"/>
  <c r="E133" i="28"/>
  <c r="D133" i="28"/>
  <c r="C133" i="28"/>
  <c r="R132" i="28"/>
  <c r="R144" i="28" s="1"/>
  <c r="Q132" i="28"/>
  <c r="Q144" i="28" s="1"/>
  <c r="P132" i="28"/>
  <c r="P144" i="28" s="1"/>
  <c r="P145" i="28" s="1"/>
  <c r="O132" i="28"/>
  <c r="O144" i="28" s="1"/>
  <c r="O145" i="28" s="1"/>
  <c r="N132" i="28"/>
  <c r="M132" i="28"/>
  <c r="M144" i="28" s="1"/>
  <c r="L132" i="28"/>
  <c r="L144" i="28" s="1"/>
  <c r="L145" i="28" s="1"/>
  <c r="K132" i="28"/>
  <c r="K144" i="28" s="1"/>
  <c r="J132" i="28"/>
  <c r="J144" i="28" s="1"/>
  <c r="I132" i="28"/>
  <c r="I144" i="28" s="1"/>
  <c r="H132" i="28"/>
  <c r="H144" i="28" s="1"/>
  <c r="H145" i="28" s="1"/>
  <c r="G132" i="28"/>
  <c r="G144" i="28" s="1"/>
  <c r="G145" i="28" s="1"/>
  <c r="F132" i="28"/>
  <c r="E132" i="28"/>
  <c r="E144" i="28" s="1"/>
  <c r="D132" i="28"/>
  <c r="D144" i="28" s="1"/>
  <c r="D145" i="28" s="1"/>
  <c r="C132" i="28"/>
  <c r="C144" i="28" s="1"/>
  <c r="C25" i="28"/>
  <c r="K145" i="28" l="1"/>
  <c r="E145" i="28"/>
  <c r="I145" i="28"/>
  <c r="M145" i="28"/>
  <c r="Q145" i="28"/>
  <c r="J145" i="28"/>
  <c r="R145" i="28"/>
  <c r="F145" i="28"/>
  <c r="N145" i="28"/>
  <c r="L29" i="28"/>
  <c r="I29" i="28"/>
  <c r="L72" i="28"/>
  <c r="H72" i="28"/>
  <c r="G72" i="28"/>
  <c r="H73" i="28" s="1"/>
  <c r="C72" i="28"/>
  <c r="Q71" i="28"/>
  <c r="P71" i="28"/>
  <c r="O71" i="28"/>
  <c r="N71" i="28"/>
  <c r="M71" i="28"/>
  <c r="L71" i="28"/>
  <c r="K71" i="28"/>
  <c r="J71" i="28"/>
  <c r="I71" i="28"/>
  <c r="H71" i="28"/>
  <c r="G71" i="28"/>
  <c r="F71" i="28"/>
  <c r="E71" i="28"/>
  <c r="D71" i="28"/>
  <c r="C71" i="28"/>
  <c r="R70" i="28"/>
  <c r="Q70" i="28"/>
  <c r="P70" i="28"/>
  <c r="O70" i="28"/>
  <c r="N70" i="28"/>
  <c r="M70" i="28"/>
  <c r="L70" i="28"/>
  <c r="K70" i="28"/>
  <c r="J70" i="28"/>
  <c r="I70" i="28"/>
  <c r="H70" i="28"/>
  <c r="G70" i="28"/>
  <c r="F70" i="28"/>
  <c r="E70" i="28"/>
  <c r="D70" i="28"/>
  <c r="C70" i="28"/>
  <c r="R69" i="28"/>
  <c r="Q69" i="28"/>
  <c r="P69" i="28"/>
  <c r="O69" i="28"/>
  <c r="N69" i="28"/>
  <c r="M69" i="28"/>
  <c r="L69" i="28"/>
  <c r="K69" i="28"/>
  <c r="J69" i="28"/>
  <c r="I69" i="28"/>
  <c r="H69" i="28"/>
  <c r="G69" i="28"/>
  <c r="F69" i="28"/>
  <c r="E69" i="28"/>
  <c r="D69" i="28"/>
  <c r="C69" i="28"/>
  <c r="R68" i="28"/>
  <c r="Q68" i="28"/>
  <c r="P68" i="28"/>
  <c r="O68" i="28"/>
  <c r="N68" i="28"/>
  <c r="M68" i="28"/>
  <c r="L68" i="28"/>
  <c r="K68" i="28"/>
  <c r="J68" i="28"/>
  <c r="I68" i="28"/>
  <c r="H68" i="28"/>
  <c r="G68" i="28"/>
  <c r="F68" i="28"/>
  <c r="E68" i="28"/>
  <c r="D68" i="28"/>
  <c r="C68" i="28"/>
  <c r="R67" i="28"/>
  <c r="Q67" i="28"/>
  <c r="P67" i="28"/>
  <c r="O67" i="28"/>
  <c r="N67" i="28"/>
  <c r="M67" i="28"/>
  <c r="L67" i="28"/>
  <c r="K67" i="28"/>
  <c r="J67" i="28"/>
  <c r="I67" i="28"/>
  <c r="H67" i="28"/>
  <c r="G67" i="28"/>
  <c r="F67" i="28"/>
  <c r="E67" i="28"/>
  <c r="D67" i="28"/>
  <c r="C67" i="28"/>
  <c r="R66" i="28"/>
  <c r="Q66" i="28"/>
  <c r="P66" i="28"/>
  <c r="O66" i="28"/>
  <c r="N66" i="28"/>
  <c r="M66" i="28"/>
  <c r="L66" i="28"/>
  <c r="K66" i="28"/>
  <c r="J66" i="28"/>
  <c r="I66" i="28"/>
  <c r="H66" i="28"/>
  <c r="G66" i="28"/>
  <c r="F66" i="28"/>
  <c r="E66" i="28"/>
  <c r="D66" i="28"/>
  <c r="C66" i="28"/>
  <c r="R65" i="28"/>
  <c r="Q65" i="28"/>
  <c r="P65" i="28"/>
  <c r="O65" i="28"/>
  <c r="N65" i="28"/>
  <c r="M65" i="28"/>
  <c r="L65" i="28"/>
  <c r="K65" i="28"/>
  <c r="J65" i="28"/>
  <c r="I65" i="28"/>
  <c r="H65" i="28"/>
  <c r="G65" i="28"/>
  <c r="F65" i="28"/>
  <c r="E65" i="28"/>
  <c r="D65" i="28"/>
  <c r="C65" i="28"/>
  <c r="R64" i="28"/>
  <c r="Q64" i="28"/>
  <c r="P64" i="28"/>
  <c r="O64" i="28"/>
  <c r="N64" i="28"/>
  <c r="M64" i="28"/>
  <c r="L64" i="28"/>
  <c r="K64" i="28"/>
  <c r="J64" i="28"/>
  <c r="I64" i="28"/>
  <c r="H64" i="28"/>
  <c r="G64" i="28"/>
  <c r="F64" i="28"/>
  <c r="E64" i="28"/>
  <c r="D64" i="28"/>
  <c r="C64" i="28"/>
  <c r="R63" i="28"/>
  <c r="Q63" i="28"/>
  <c r="P63" i="28"/>
  <c r="O63" i="28"/>
  <c r="N63" i="28"/>
  <c r="M63" i="28"/>
  <c r="L63" i="28"/>
  <c r="K63" i="28"/>
  <c r="J63" i="28"/>
  <c r="I63" i="28"/>
  <c r="H63" i="28"/>
  <c r="G63" i="28"/>
  <c r="F63" i="28"/>
  <c r="E63" i="28"/>
  <c r="D63" i="28"/>
  <c r="C63" i="28"/>
  <c r="R62" i="28"/>
  <c r="Q62" i="28"/>
  <c r="P62" i="28"/>
  <c r="O62" i="28"/>
  <c r="N62" i="28"/>
  <c r="M62" i="28"/>
  <c r="L62" i="28"/>
  <c r="K62" i="28"/>
  <c r="J62" i="28"/>
  <c r="I62" i="28"/>
  <c r="H62" i="28"/>
  <c r="G62" i="28"/>
  <c r="F62" i="28"/>
  <c r="E62" i="28"/>
  <c r="D62" i="28"/>
  <c r="C62" i="28"/>
  <c r="R61" i="28"/>
  <c r="Q61" i="28"/>
  <c r="P61" i="28"/>
  <c r="O61" i="28"/>
  <c r="N61" i="28"/>
  <c r="M61" i="28"/>
  <c r="L61" i="28"/>
  <c r="K61" i="28"/>
  <c r="J61" i="28"/>
  <c r="I61" i="28"/>
  <c r="H61" i="28"/>
  <c r="G61" i="28"/>
  <c r="F61" i="28"/>
  <c r="E61" i="28"/>
  <c r="D61" i="28"/>
  <c r="C61" i="28"/>
  <c r="R60" i="28"/>
  <c r="R72" i="28" s="1"/>
  <c r="Q60" i="28"/>
  <c r="Q72" i="28" s="1"/>
  <c r="P60" i="28"/>
  <c r="P72" i="28" s="1"/>
  <c r="Q73" i="28" s="1"/>
  <c r="O60" i="28"/>
  <c r="O72" i="28" s="1"/>
  <c r="N60" i="28"/>
  <c r="N72" i="28" s="1"/>
  <c r="M60" i="28"/>
  <c r="M72" i="28" s="1"/>
  <c r="L60" i="28"/>
  <c r="K60" i="28"/>
  <c r="K72" i="28" s="1"/>
  <c r="K73" i="28" s="1"/>
  <c r="J60" i="28"/>
  <c r="J72" i="28" s="1"/>
  <c r="I60" i="28"/>
  <c r="I72" i="28" s="1"/>
  <c r="H60" i="28"/>
  <c r="G60" i="28"/>
  <c r="F60" i="28"/>
  <c r="F72" i="28" s="1"/>
  <c r="E60" i="28"/>
  <c r="E72" i="28" s="1"/>
  <c r="D60" i="28"/>
  <c r="D72" i="28" s="1"/>
  <c r="E73" i="28" s="1"/>
  <c r="C60" i="28"/>
  <c r="Q36" i="28"/>
  <c r="P36" i="28"/>
  <c r="O36" i="28"/>
  <c r="N36" i="28"/>
  <c r="M36" i="28"/>
  <c r="L36" i="28"/>
  <c r="K36" i="28"/>
  <c r="J36" i="28"/>
  <c r="I36" i="28"/>
  <c r="H36" i="28"/>
  <c r="G36" i="28"/>
  <c r="F36" i="28"/>
  <c r="E36" i="28"/>
  <c r="D36" i="28"/>
  <c r="C36" i="28"/>
  <c r="R35" i="28"/>
  <c r="Q35" i="28"/>
  <c r="P35" i="28"/>
  <c r="O35" i="28"/>
  <c r="N35" i="28"/>
  <c r="M35" i="28"/>
  <c r="L35" i="28"/>
  <c r="K35" i="28"/>
  <c r="J35" i="28"/>
  <c r="I35" i="28"/>
  <c r="H35" i="28"/>
  <c r="G35" i="28"/>
  <c r="F35" i="28"/>
  <c r="E35" i="28"/>
  <c r="D35" i="28"/>
  <c r="C35" i="28"/>
  <c r="R34" i="28"/>
  <c r="Q34" i="28"/>
  <c r="P34" i="28"/>
  <c r="O34" i="28"/>
  <c r="N34" i="28"/>
  <c r="M34" i="28"/>
  <c r="L34" i="28"/>
  <c r="K34" i="28"/>
  <c r="J34" i="28"/>
  <c r="I34" i="28"/>
  <c r="H34" i="28"/>
  <c r="G34" i="28"/>
  <c r="F34" i="28"/>
  <c r="E34" i="28"/>
  <c r="D34" i="28"/>
  <c r="C34" i="28"/>
  <c r="R33" i="28"/>
  <c r="Q33" i="28"/>
  <c r="P33" i="28"/>
  <c r="O33" i="28"/>
  <c r="N33" i="28"/>
  <c r="M33" i="28"/>
  <c r="L33" i="28"/>
  <c r="K33" i="28"/>
  <c r="J33" i="28"/>
  <c r="I33" i="28"/>
  <c r="H33" i="28"/>
  <c r="G33" i="28"/>
  <c r="F33" i="28"/>
  <c r="E33" i="28"/>
  <c r="D33" i="28"/>
  <c r="C33" i="28"/>
  <c r="R32" i="28"/>
  <c r="Q32" i="28"/>
  <c r="P32" i="28"/>
  <c r="O32" i="28"/>
  <c r="N32" i="28"/>
  <c r="M32" i="28"/>
  <c r="L32" i="28"/>
  <c r="K32" i="28"/>
  <c r="J32" i="28"/>
  <c r="I32" i="28"/>
  <c r="H32" i="28"/>
  <c r="G32" i="28"/>
  <c r="F32" i="28"/>
  <c r="E32" i="28"/>
  <c r="D32" i="28"/>
  <c r="C32" i="28"/>
  <c r="R31" i="28"/>
  <c r="Q31" i="28"/>
  <c r="P31" i="28"/>
  <c r="O31" i="28"/>
  <c r="N31" i="28"/>
  <c r="M31" i="28"/>
  <c r="L31" i="28"/>
  <c r="K31" i="28"/>
  <c r="J31" i="28"/>
  <c r="I31" i="28"/>
  <c r="H31" i="28"/>
  <c r="G31" i="28"/>
  <c r="F31" i="28"/>
  <c r="E31" i="28"/>
  <c r="D31" i="28"/>
  <c r="C31" i="28"/>
  <c r="R30" i="28"/>
  <c r="Q30" i="28"/>
  <c r="P30" i="28"/>
  <c r="O30" i="28"/>
  <c r="N30" i="28"/>
  <c r="M30" i="28"/>
  <c r="L30" i="28"/>
  <c r="K30" i="28"/>
  <c r="J30" i="28"/>
  <c r="I30" i="28"/>
  <c r="H30" i="28"/>
  <c r="G30" i="28"/>
  <c r="F30" i="28"/>
  <c r="E30" i="28"/>
  <c r="D30" i="28"/>
  <c r="C30" i="28"/>
  <c r="R29" i="28"/>
  <c r="Q29" i="28"/>
  <c r="P29" i="28"/>
  <c r="O29" i="28"/>
  <c r="N29" i="28"/>
  <c r="M29" i="28"/>
  <c r="K29" i="28"/>
  <c r="J29" i="28"/>
  <c r="H29" i="28"/>
  <c r="G29" i="28"/>
  <c r="F29" i="28"/>
  <c r="E29" i="28"/>
  <c r="D29" i="28"/>
  <c r="C29" i="28"/>
  <c r="R28" i="28"/>
  <c r="Q28" i="28"/>
  <c r="P28" i="28"/>
  <c r="O28" i="28"/>
  <c r="N28" i="28"/>
  <c r="M28" i="28"/>
  <c r="L28" i="28"/>
  <c r="K28" i="28"/>
  <c r="J28" i="28"/>
  <c r="I28" i="28"/>
  <c r="H28" i="28"/>
  <c r="G28" i="28"/>
  <c r="F28" i="28"/>
  <c r="E28" i="28"/>
  <c r="D28" i="28"/>
  <c r="C28" i="28"/>
  <c r="R27" i="28"/>
  <c r="Q27" i="28"/>
  <c r="P27" i="28"/>
  <c r="O27" i="28"/>
  <c r="N27" i="28"/>
  <c r="M27" i="28"/>
  <c r="L27" i="28"/>
  <c r="K27" i="28"/>
  <c r="J27" i="28"/>
  <c r="I27" i="28"/>
  <c r="H27" i="28"/>
  <c r="G27" i="28"/>
  <c r="F27" i="28"/>
  <c r="E27" i="28"/>
  <c r="D27" i="28"/>
  <c r="C27" i="28"/>
  <c r="R26" i="28"/>
  <c r="Q26" i="28"/>
  <c r="P26" i="28"/>
  <c r="O26" i="28"/>
  <c r="N26" i="28"/>
  <c r="M26" i="28"/>
  <c r="L26" i="28"/>
  <c r="K26" i="28"/>
  <c r="J26" i="28"/>
  <c r="I26" i="28"/>
  <c r="H26" i="28"/>
  <c r="G26" i="28"/>
  <c r="F26" i="28"/>
  <c r="E26" i="28"/>
  <c r="D26" i="28"/>
  <c r="C26" i="28"/>
  <c r="R25" i="28"/>
  <c r="Q25" i="28"/>
  <c r="P25" i="28"/>
  <c r="O25" i="28"/>
  <c r="N25" i="28"/>
  <c r="M25" i="28"/>
  <c r="L25" i="28"/>
  <c r="K25" i="28"/>
  <c r="J25" i="28"/>
  <c r="I25" i="28"/>
  <c r="H25" i="28"/>
  <c r="G25" i="28"/>
  <c r="F25" i="28"/>
  <c r="E25" i="28"/>
  <c r="D25" i="28"/>
  <c r="P73" i="28" l="1"/>
  <c r="F73" i="28"/>
  <c r="N73" i="28"/>
  <c r="I73" i="28"/>
  <c r="D37" i="28"/>
  <c r="H37" i="28"/>
  <c r="L37" i="28"/>
  <c r="M38" i="28" s="1"/>
  <c r="P37" i="28"/>
  <c r="Q38" i="28" s="1"/>
  <c r="M73" i="28"/>
  <c r="J73" i="28"/>
  <c r="R73" i="28"/>
  <c r="D73" i="28"/>
  <c r="E37" i="28"/>
  <c r="M37" i="28"/>
  <c r="Q37" i="28"/>
  <c r="J37" i="28"/>
  <c r="C37" i="28"/>
  <c r="D38" i="28" s="1"/>
  <c r="F37" i="28"/>
  <c r="N37" i="28"/>
  <c r="R37" i="28"/>
  <c r="R38" i="28" s="1"/>
  <c r="G37" i="28"/>
  <c r="K37" i="28"/>
  <c r="O37" i="28"/>
  <c r="O38" i="28" s="1"/>
  <c r="I37" i="28"/>
  <c r="I38" i="28" s="1"/>
  <c r="E38" i="28"/>
  <c r="N38" i="28"/>
  <c r="L73" i="28"/>
  <c r="G73" i="28"/>
  <c r="O73" i="28"/>
  <c r="R140" i="10"/>
  <c r="P140" i="10"/>
  <c r="N140" i="10"/>
  <c r="L140" i="10"/>
  <c r="J140" i="10"/>
  <c r="H140" i="10"/>
  <c r="F140" i="10"/>
  <c r="D140" i="10"/>
  <c r="Q140" i="10"/>
  <c r="O140" i="10"/>
  <c r="O141" i="10" s="1"/>
  <c r="M140" i="10"/>
  <c r="M141" i="10" s="1"/>
  <c r="K140" i="10"/>
  <c r="K141" i="10" s="1"/>
  <c r="I140" i="10"/>
  <c r="G140" i="10"/>
  <c r="G141" i="10" s="1"/>
  <c r="E140" i="10"/>
  <c r="E141" i="10" s="1"/>
  <c r="C140" i="10"/>
  <c r="P141" i="10" l="1"/>
  <c r="I141" i="10"/>
  <c r="Q141" i="10"/>
  <c r="H141" i="10"/>
  <c r="D141" i="10"/>
  <c r="L141" i="10"/>
  <c r="L38" i="28"/>
  <c r="G38" i="28"/>
  <c r="H38" i="28"/>
  <c r="P38" i="28"/>
  <c r="F38" i="28"/>
  <c r="K38" i="28"/>
  <c r="J38" i="28"/>
  <c r="F141" i="10"/>
  <c r="N141" i="10"/>
  <c r="J141" i="10"/>
  <c r="R141" i="10"/>
  <c r="D63" i="5"/>
  <c r="E63" i="5"/>
  <c r="F63" i="5"/>
  <c r="G63" i="5"/>
  <c r="H63" i="5"/>
  <c r="I63" i="5"/>
  <c r="K63" i="5"/>
  <c r="L63" i="5"/>
  <c r="M63" i="5"/>
  <c r="N63" i="5"/>
  <c r="O63" i="5"/>
  <c r="P63" i="5"/>
  <c r="Q63" i="5"/>
  <c r="R63" i="5"/>
  <c r="C51" i="5"/>
  <c r="C63" i="5" s="1"/>
  <c r="C72" i="5"/>
  <c r="C20" i="6"/>
  <c r="C42" i="6"/>
  <c r="C84" i="6" s="1"/>
  <c r="D87" i="6" s="1"/>
  <c r="D63" i="6"/>
  <c r="E63" i="6"/>
  <c r="F63" i="6"/>
  <c r="G63" i="6"/>
  <c r="H63" i="6"/>
  <c r="I63" i="6"/>
  <c r="J63" i="6"/>
  <c r="K63" i="6"/>
  <c r="L63" i="6"/>
  <c r="N63" i="6"/>
  <c r="O63" i="6"/>
  <c r="P63" i="6"/>
  <c r="Q63" i="6"/>
  <c r="R63" i="6"/>
  <c r="C52" i="5"/>
  <c r="D52" i="5"/>
  <c r="E52" i="5"/>
  <c r="F52" i="5"/>
  <c r="G52" i="5"/>
  <c r="H52" i="5"/>
  <c r="I52" i="5"/>
  <c r="J52" i="5"/>
  <c r="K52" i="5"/>
  <c r="L52" i="5"/>
  <c r="M52" i="5"/>
  <c r="N52" i="5"/>
  <c r="O52" i="5"/>
  <c r="P52" i="5"/>
  <c r="Q52" i="5"/>
  <c r="R52" i="5"/>
  <c r="C53" i="5"/>
  <c r="D53" i="5"/>
  <c r="E53" i="5"/>
  <c r="F53" i="5"/>
  <c r="G53" i="5"/>
  <c r="H53" i="5"/>
  <c r="I53" i="5"/>
  <c r="J53" i="5"/>
  <c r="K53" i="5"/>
  <c r="L53" i="5"/>
  <c r="M53" i="5"/>
  <c r="N53" i="5"/>
  <c r="O53" i="5"/>
  <c r="P53" i="5"/>
  <c r="Q53" i="5"/>
  <c r="R53" i="5"/>
  <c r="C54" i="5"/>
  <c r="D54" i="5"/>
  <c r="E54" i="5"/>
  <c r="F54" i="5"/>
  <c r="G54" i="5"/>
  <c r="H54" i="5"/>
  <c r="I54" i="5"/>
  <c r="J54" i="5"/>
  <c r="K54" i="5"/>
  <c r="L54" i="5"/>
  <c r="M54" i="5"/>
  <c r="N54" i="5"/>
  <c r="O54" i="5"/>
  <c r="P54" i="5"/>
  <c r="Q54" i="5"/>
  <c r="R54" i="5"/>
  <c r="C55" i="5"/>
  <c r="D55" i="5"/>
  <c r="E55" i="5"/>
  <c r="F55" i="5"/>
  <c r="G55" i="5"/>
  <c r="H55" i="5"/>
  <c r="I55" i="5"/>
  <c r="J55" i="5"/>
  <c r="K55" i="5"/>
  <c r="L55" i="5"/>
  <c r="M55" i="5"/>
  <c r="N55" i="5"/>
  <c r="O55" i="5"/>
  <c r="P55" i="5"/>
  <c r="Q55" i="5"/>
  <c r="R55" i="5"/>
  <c r="C56" i="5"/>
  <c r="D56" i="5"/>
  <c r="E56" i="5"/>
  <c r="F56" i="5"/>
  <c r="G56" i="5"/>
  <c r="H56" i="5"/>
  <c r="I56" i="5"/>
  <c r="J56" i="5"/>
  <c r="K56" i="5"/>
  <c r="L56" i="5"/>
  <c r="M56" i="5"/>
  <c r="N56" i="5"/>
  <c r="O56" i="5"/>
  <c r="P56" i="5"/>
  <c r="Q56" i="5"/>
  <c r="R56" i="5"/>
  <c r="C57" i="5"/>
  <c r="D57" i="5"/>
  <c r="E57" i="5"/>
  <c r="F57" i="5"/>
  <c r="G57" i="5"/>
  <c r="H57" i="5"/>
  <c r="I57" i="5"/>
  <c r="J57" i="5"/>
  <c r="K57" i="5"/>
  <c r="L57" i="5"/>
  <c r="M57" i="5"/>
  <c r="N57" i="5"/>
  <c r="O57" i="5"/>
  <c r="P57" i="5"/>
  <c r="Q57" i="5"/>
  <c r="R57" i="5"/>
  <c r="C58" i="5"/>
  <c r="D58" i="5"/>
  <c r="E58" i="5"/>
  <c r="F58" i="5"/>
  <c r="G58" i="5"/>
  <c r="H58" i="5"/>
  <c r="I58" i="5"/>
  <c r="J58" i="5"/>
  <c r="K58" i="5"/>
  <c r="L58" i="5"/>
  <c r="M58" i="5"/>
  <c r="N58" i="5"/>
  <c r="O58" i="5"/>
  <c r="P58" i="5"/>
  <c r="Q58" i="5"/>
  <c r="R58" i="5"/>
  <c r="C59" i="5"/>
  <c r="D59" i="5"/>
  <c r="E59" i="5"/>
  <c r="F59" i="5"/>
  <c r="G59" i="5"/>
  <c r="H59" i="5"/>
  <c r="I59" i="5"/>
  <c r="J59" i="5"/>
  <c r="J63" i="5" s="1"/>
  <c r="K59" i="5"/>
  <c r="L59" i="5"/>
  <c r="M59" i="5"/>
  <c r="N59" i="5"/>
  <c r="O59" i="5"/>
  <c r="P59" i="5"/>
  <c r="Q59" i="5"/>
  <c r="R59" i="5"/>
  <c r="C60" i="5"/>
  <c r="D60" i="5"/>
  <c r="E60" i="5"/>
  <c r="F60" i="5"/>
  <c r="G60" i="5"/>
  <c r="H60" i="5"/>
  <c r="I60" i="5"/>
  <c r="J60" i="5"/>
  <c r="K60" i="5"/>
  <c r="L60" i="5"/>
  <c r="M60" i="5"/>
  <c r="N60" i="5"/>
  <c r="O60" i="5"/>
  <c r="P60" i="5"/>
  <c r="Q60" i="5"/>
  <c r="R60" i="5"/>
  <c r="C61" i="5"/>
  <c r="D61" i="5"/>
  <c r="E61" i="5"/>
  <c r="F61" i="5"/>
  <c r="G61" i="5"/>
  <c r="H61" i="5"/>
  <c r="I61" i="5"/>
  <c r="J61" i="5"/>
  <c r="K61" i="5"/>
  <c r="L61" i="5"/>
  <c r="M61" i="5"/>
  <c r="N61" i="5"/>
  <c r="O61" i="5"/>
  <c r="P61" i="5"/>
  <c r="Q61" i="5"/>
  <c r="R61" i="5"/>
  <c r="C62" i="5"/>
  <c r="D62" i="5"/>
  <c r="E62" i="5"/>
  <c r="F62" i="5"/>
  <c r="G62" i="5"/>
  <c r="H62" i="5"/>
  <c r="I62" i="5"/>
  <c r="J62" i="5"/>
  <c r="K62" i="5"/>
  <c r="L62" i="5"/>
  <c r="M62" i="5"/>
  <c r="N62" i="5"/>
  <c r="O62" i="5"/>
  <c r="P62" i="5"/>
  <c r="Q62" i="5"/>
  <c r="R62" i="5"/>
  <c r="D51" i="5"/>
  <c r="E51" i="5"/>
  <c r="F51" i="5"/>
  <c r="G51" i="5"/>
  <c r="H51" i="5"/>
  <c r="I51" i="5"/>
  <c r="J51" i="5"/>
  <c r="K51" i="5"/>
  <c r="L51" i="5"/>
  <c r="M51" i="5"/>
  <c r="N51" i="5"/>
  <c r="O51" i="5"/>
  <c r="P51" i="5"/>
  <c r="Q51" i="5"/>
  <c r="R51" i="5"/>
  <c r="I39" i="15" l="1"/>
  <c r="D84" i="6"/>
  <c r="E84" i="6"/>
  <c r="F84" i="6"/>
  <c r="G84" i="6"/>
  <c r="H84" i="6"/>
  <c r="I84" i="6"/>
  <c r="J84" i="6"/>
  <c r="O84" i="6"/>
  <c r="P84" i="6"/>
  <c r="Q84" i="6"/>
  <c r="R84" i="6"/>
  <c r="D85" i="6"/>
  <c r="E85" i="6"/>
  <c r="F85" i="6"/>
  <c r="G85" i="6"/>
  <c r="H85" i="6"/>
  <c r="I85" i="6"/>
  <c r="J85" i="6"/>
  <c r="O85" i="6"/>
  <c r="P85" i="6"/>
  <c r="Q85" i="6"/>
  <c r="R85" i="6"/>
  <c r="D86" i="5"/>
  <c r="E86" i="5"/>
  <c r="F86" i="5"/>
  <c r="G86" i="5"/>
  <c r="H86" i="5"/>
  <c r="I86" i="5"/>
  <c r="O86" i="5"/>
  <c r="P86" i="5"/>
  <c r="Q86" i="5"/>
  <c r="R86" i="5"/>
  <c r="D85" i="5"/>
  <c r="E85" i="5"/>
  <c r="F85" i="5"/>
  <c r="G85" i="5"/>
  <c r="H85" i="5"/>
  <c r="I85" i="5"/>
  <c r="O85" i="5"/>
  <c r="P85" i="5"/>
  <c r="Q85" i="5"/>
  <c r="R85" i="5"/>
  <c r="D70" i="23"/>
  <c r="C18" i="15" l="1"/>
  <c r="C40" i="15" l="1"/>
  <c r="C39" i="15"/>
  <c r="C21" i="6"/>
  <c r="C10" i="27" s="1"/>
  <c r="K42" i="6" l="1"/>
  <c r="L42" i="6"/>
  <c r="M42" i="6"/>
  <c r="N42" i="6"/>
  <c r="O42" i="6"/>
  <c r="P42" i="6"/>
  <c r="K20" i="6"/>
  <c r="L20" i="6"/>
  <c r="M20" i="6"/>
  <c r="N20" i="6"/>
  <c r="O20" i="6"/>
  <c r="J20" i="6"/>
  <c r="J42" i="5"/>
  <c r="K42" i="5"/>
  <c r="L42" i="5"/>
  <c r="M42" i="5"/>
  <c r="N42" i="5"/>
  <c r="J20" i="5"/>
  <c r="J21" i="5" s="1"/>
  <c r="J6" i="27" s="1"/>
  <c r="K20" i="5"/>
  <c r="K21" i="5" s="1"/>
  <c r="K6" i="27" s="1"/>
  <c r="L20" i="5"/>
  <c r="L21" i="5" s="1"/>
  <c r="L6" i="27" s="1"/>
  <c r="M20" i="5"/>
  <c r="M21" i="5" s="1"/>
  <c r="M6" i="27" s="1"/>
  <c r="N20" i="5"/>
  <c r="N21" i="5" s="1"/>
  <c r="N6" i="27" s="1"/>
  <c r="G18" i="15"/>
  <c r="H18" i="15"/>
  <c r="I18" i="15"/>
  <c r="J18" i="15"/>
  <c r="K18" i="15"/>
  <c r="C72" i="6"/>
  <c r="G37" i="26"/>
  <c r="C82" i="5"/>
  <c r="G20" i="5"/>
  <c r="G21" i="5" s="1"/>
  <c r="G6" i="27" s="1"/>
  <c r="L85" i="6" l="1"/>
  <c r="L84" i="6"/>
  <c r="N85" i="6"/>
  <c r="N84" i="6"/>
  <c r="K85" i="6"/>
  <c r="K84" i="6"/>
  <c r="M84" i="6"/>
  <c r="M85" i="6"/>
  <c r="J39" i="15"/>
  <c r="J40" i="15"/>
  <c r="H40" i="15"/>
  <c r="G40" i="15"/>
  <c r="G39" i="15"/>
  <c r="I40" i="15"/>
  <c r="K21" i="6"/>
  <c r="K10" i="27" s="1"/>
  <c r="O21" i="6"/>
  <c r="O10" i="27" s="1"/>
  <c r="N21" i="6"/>
  <c r="N10" i="27" s="1"/>
  <c r="M21" i="6"/>
  <c r="M10" i="27" s="1"/>
  <c r="J21" i="6"/>
  <c r="J10" i="27" s="1"/>
  <c r="L21" i="6"/>
  <c r="L10" i="27" s="1"/>
  <c r="J41" i="15" l="1"/>
  <c r="C27" i="4"/>
  <c r="I27" i="4"/>
  <c r="C57" i="4" l="1"/>
  <c r="C38" i="4" l="1"/>
  <c r="G229" i="4" l="1"/>
  <c r="G260" i="4"/>
  <c r="H336" i="4" s="1"/>
  <c r="C260" i="4"/>
  <c r="D336" i="4" s="1"/>
  <c r="G263" i="4"/>
  <c r="G297" i="4"/>
  <c r="L328" i="4" l="1"/>
  <c r="M346" i="4" s="1"/>
  <c r="K260" i="4"/>
  <c r="L336" i="4" s="1"/>
  <c r="L127" i="5"/>
  <c r="L135" i="5" s="1"/>
  <c r="H328" i="4"/>
  <c r="I346" i="4" s="1"/>
  <c r="L294" i="4"/>
  <c r="M341" i="4" s="1"/>
  <c r="P127" i="5"/>
  <c r="P135" i="5" s="1"/>
  <c r="H127" i="5"/>
  <c r="H135" i="5" s="1"/>
  <c r="D127" i="5"/>
  <c r="D135" i="5" s="1"/>
  <c r="R127" i="5"/>
  <c r="R135" i="5" s="1"/>
  <c r="N127" i="5"/>
  <c r="N135" i="5" s="1"/>
  <c r="J127" i="5"/>
  <c r="J135" i="5" s="1"/>
  <c r="F127" i="5"/>
  <c r="F135" i="5" s="1"/>
  <c r="Q328" i="4"/>
  <c r="I328" i="4"/>
  <c r="J346" i="4" s="1"/>
  <c r="P328" i="4"/>
  <c r="Q346" i="4" s="1"/>
  <c r="D328" i="4"/>
  <c r="E346" i="4" s="1"/>
  <c r="P294" i="4"/>
  <c r="Q341" i="4" s="1"/>
  <c r="H294" i="4"/>
  <c r="I341" i="4" s="1"/>
  <c r="D294" i="4"/>
  <c r="O260" i="4"/>
  <c r="P336" i="4" s="1"/>
  <c r="R346" i="4"/>
  <c r="M328" i="4"/>
  <c r="N346" i="4" s="1"/>
  <c r="C328" i="4"/>
  <c r="D346" i="4" s="1"/>
  <c r="R260" i="4"/>
  <c r="S336" i="4" s="1"/>
  <c r="N260" i="4"/>
  <c r="O336" i="4" s="1"/>
  <c r="J260" i="4"/>
  <c r="K336" i="4" s="1"/>
  <c r="F260" i="4"/>
  <c r="G336" i="4" s="1"/>
  <c r="E328" i="4"/>
  <c r="O294" i="4"/>
  <c r="P341" i="4" s="1"/>
  <c r="K294" i="4"/>
  <c r="L341" i="4" s="1"/>
  <c r="G294" i="4"/>
  <c r="H341" i="4" s="1"/>
  <c r="C294" i="4"/>
  <c r="D341" i="4" s="1"/>
  <c r="O328" i="4"/>
  <c r="P346" i="4" s="1"/>
  <c r="K328" i="4"/>
  <c r="L346" i="4" s="1"/>
  <c r="G328" i="4"/>
  <c r="H346" i="4" s="1"/>
  <c r="R328" i="4"/>
  <c r="N328" i="4"/>
  <c r="J328" i="4"/>
  <c r="F328" i="4"/>
  <c r="R294" i="4"/>
  <c r="N294" i="4"/>
  <c r="J294" i="4"/>
  <c r="F294" i="4"/>
  <c r="Q260" i="4"/>
  <c r="M260" i="4"/>
  <c r="N261" i="4" s="1"/>
  <c r="I260" i="4"/>
  <c r="J261" i="4" s="1"/>
  <c r="E260" i="4"/>
  <c r="Q294" i="4"/>
  <c r="M294" i="4"/>
  <c r="I294" i="4"/>
  <c r="E294" i="4"/>
  <c r="P260" i="4"/>
  <c r="L260" i="4"/>
  <c r="H260" i="4"/>
  <c r="D260" i="4"/>
  <c r="Q127" i="5"/>
  <c r="M127" i="5"/>
  <c r="E127" i="5"/>
  <c r="I127" i="5"/>
  <c r="O127" i="5"/>
  <c r="O135" i="5" s="1"/>
  <c r="K127" i="5"/>
  <c r="K135" i="5" s="1"/>
  <c r="G127" i="5"/>
  <c r="G135" i="5" s="1"/>
  <c r="C127" i="5"/>
  <c r="C52" i="6"/>
  <c r="D52" i="6"/>
  <c r="E52" i="6"/>
  <c r="F52" i="6"/>
  <c r="G52" i="6"/>
  <c r="H52" i="6"/>
  <c r="I52" i="6"/>
  <c r="J52" i="6"/>
  <c r="K52" i="6"/>
  <c r="L52" i="6"/>
  <c r="M52" i="6"/>
  <c r="N52" i="6"/>
  <c r="O52" i="6"/>
  <c r="P52" i="6"/>
  <c r="Q52" i="6"/>
  <c r="R52" i="6"/>
  <c r="C53" i="6"/>
  <c r="D53" i="6"/>
  <c r="E53" i="6"/>
  <c r="F53" i="6"/>
  <c r="G53" i="6"/>
  <c r="H53" i="6"/>
  <c r="I53" i="6"/>
  <c r="J53" i="6"/>
  <c r="K53" i="6"/>
  <c r="L53" i="6"/>
  <c r="M53" i="6"/>
  <c r="N53" i="6"/>
  <c r="O53" i="6"/>
  <c r="P53" i="6"/>
  <c r="Q53" i="6"/>
  <c r="R53" i="6"/>
  <c r="C54" i="6"/>
  <c r="D54" i="6"/>
  <c r="E54" i="6"/>
  <c r="F54" i="6"/>
  <c r="G54" i="6"/>
  <c r="H54" i="6"/>
  <c r="I54" i="6"/>
  <c r="J54" i="6"/>
  <c r="K54" i="6"/>
  <c r="L54" i="6"/>
  <c r="M54" i="6"/>
  <c r="N54" i="6"/>
  <c r="O54" i="6"/>
  <c r="P54" i="6"/>
  <c r="Q54" i="6"/>
  <c r="R54" i="6"/>
  <c r="C55" i="6"/>
  <c r="D55" i="6"/>
  <c r="E55" i="6"/>
  <c r="F55" i="6"/>
  <c r="G55" i="6"/>
  <c r="H55" i="6"/>
  <c r="I55" i="6"/>
  <c r="J55" i="6"/>
  <c r="K55" i="6"/>
  <c r="L55" i="6"/>
  <c r="M55" i="6"/>
  <c r="N55" i="6"/>
  <c r="O55" i="6"/>
  <c r="P55" i="6"/>
  <c r="Q55" i="6"/>
  <c r="R55" i="6"/>
  <c r="C56" i="6"/>
  <c r="D56" i="6"/>
  <c r="E56" i="6"/>
  <c r="F56" i="6"/>
  <c r="G56" i="6"/>
  <c r="H56" i="6"/>
  <c r="I56" i="6"/>
  <c r="J56" i="6"/>
  <c r="K56" i="6"/>
  <c r="L56" i="6"/>
  <c r="M56" i="6"/>
  <c r="M63" i="6" s="1"/>
  <c r="N56" i="6"/>
  <c r="O56" i="6"/>
  <c r="P56" i="6"/>
  <c r="Q56" i="6"/>
  <c r="R56" i="6"/>
  <c r="C57" i="6"/>
  <c r="D57" i="6"/>
  <c r="E57" i="6"/>
  <c r="F57" i="6"/>
  <c r="G57" i="6"/>
  <c r="H57" i="6"/>
  <c r="I57" i="6"/>
  <c r="J57" i="6"/>
  <c r="K57" i="6"/>
  <c r="L57" i="6"/>
  <c r="M57" i="6"/>
  <c r="N57" i="6"/>
  <c r="O57" i="6"/>
  <c r="P57" i="6"/>
  <c r="Q57" i="6"/>
  <c r="R57" i="6"/>
  <c r="C58" i="6"/>
  <c r="D58" i="6"/>
  <c r="E58" i="6"/>
  <c r="F58" i="6"/>
  <c r="G58" i="6"/>
  <c r="H58" i="6"/>
  <c r="I58" i="6"/>
  <c r="J58" i="6"/>
  <c r="K58" i="6"/>
  <c r="L58" i="6"/>
  <c r="M58" i="6"/>
  <c r="N58" i="6"/>
  <c r="O58" i="6"/>
  <c r="P58" i="6"/>
  <c r="Q58" i="6"/>
  <c r="R58" i="6"/>
  <c r="C59" i="6"/>
  <c r="D59" i="6"/>
  <c r="E59" i="6"/>
  <c r="F59" i="6"/>
  <c r="G59" i="6"/>
  <c r="H59" i="6"/>
  <c r="I59" i="6"/>
  <c r="J59" i="6"/>
  <c r="K59" i="6"/>
  <c r="L59" i="6"/>
  <c r="M59" i="6"/>
  <c r="N59" i="6"/>
  <c r="O59" i="6"/>
  <c r="P59" i="6"/>
  <c r="Q59" i="6"/>
  <c r="R59" i="6"/>
  <c r="C60" i="6"/>
  <c r="D60" i="6"/>
  <c r="E60" i="6"/>
  <c r="F60" i="6"/>
  <c r="G60" i="6"/>
  <c r="H60" i="6"/>
  <c r="I60" i="6"/>
  <c r="J60" i="6"/>
  <c r="K60" i="6"/>
  <c r="L60" i="6"/>
  <c r="M60" i="6"/>
  <c r="N60" i="6"/>
  <c r="O60" i="6"/>
  <c r="P60" i="6"/>
  <c r="Q60" i="6"/>
  <c r="R60" i="6"/>
  <c r="C61" i="6"/>
  <c r="D61" i="6"/>
  <c r="E61" i="6"/>
  <c r="F61" i="6"/>
  <c r="G61" i="6"/>
  <c r="H61" i="6"/>
  <c r="I61" i="6"/>
  <c r="J61" i="6"/>
  <c r="K61" i="6"/>
  <c r="L61" i="6"/>
  <c r="M61" i="6"/>
  <c r="N61" i="6"/>
  <c r="O61" i="6"/>
  <c r="P61" i="6"/>
  <c r="Q61" i="6"/>
  <c r="R61" i="6"/>
  <c r="C62" i="6"/>
  <c r="D62" i="6"/>
  <c r="E62" i="6"/>
  <c r="F62" i="6"/>
  <c r="G62" i="6"/>
  <c r="H62" i="6"/>
  <c r="I62" i="6"/>
  <c r="J62" i="6"/>
  <c r="K62" i="6"/>
  <c r="L62" i="6"/>
  <c r="M62" i="6"/>
  <c r="N62" i="6"/>
  <c r="O62" i="6"/>
  <c r="P62" i="6"/>
  <c r="Q62" i="6"/>
  <c r="R62" i="6"/>
  <c r="D51" i="6"/>
  <c r="E51" i="6"/>
  <c r="F51" i="6"/>
  <c r="G51" i="6"/>
  <c r="H51" i="6"/>
  <c r="I51" i="6"/>
  <c r="J51" i="6"/>
  <c r="K51" i="6"/>
  <c r="L51" i="6"/>
  <c r="M51" i="6"/>
  <c r="N51" i="6"/>
  <c r="O51" i="6"/>
  <c r="P51" i="6"/>
  <c r="Q51" i="6"/>
  <c r="R51" i="6"/>
  <c r="C51" i="6"/>
  <c r="C63" i="6" s="1"/>
  <c r="C20" i="5"/>
  <c r="D351" i="4" l="1"/>
  <c r="Q329" i="4"/>
  <c r="E329" i="4"/>
  <c r="D128" i="5"/>
  <c r="M329" i="4"/>
  <c r="O261" i="4"/>
  <c r="M128" i="5"/>
  <c r="P295" i="4"/>
  <c r="C21" i="5"/>
  <c r="C6" i="27" s="1"/>
  <c r="L295" i="4"/>
  <c r="Q128" i="5"/>
  <c r="P128" i="5"/>
  <c r="K128" i="5"/>
  <c r="I128" i="5"/>
  <c r="F128" i="5"/>
  <c r="O295" i="4"/>
  <c r="E341" i="4"/>
  <c r="D295" i="4"/>
  <c r="K261" i="4"/>
  <c r="G128" i="5"/>
  <c r="E128" i="5"/>
  <c r="E135" i="5"/>
  <c r="O128" i="5"/>
  <c r="C134" i="5"/>
  <c r="L128" i="5"/>
  <c r="R128" i="5"/>
  <c r="K329" i="4"/>
  <c r="L329" i="4"/>
  <c r="H351" i="4"/>
  <c r="H329" i="4"/>
  <c r="G261" i="4"/>
  <c r="I329" i="4"/>
  <c r="F346" i="4"/>
  <c r="L351" i="4"/>
  <c r="P351" i="4"/>
  <c r="G295" i="4"/>
  <c r="H295" i="4"/>
  <c r="D329" i="4"/>
  <c r="P261" i="4"/>
  <c r="Q336" i="4"/>
  <c r="Q351" i="4" s="1"/>
  <c r="Q295" i="4"/>
  <c r="R341" i="4"/>
  <c r="Q261" i="4"/>
  <c r="R336" i="4"/>
  <c r="R295" i="4"/>
  <c r="S341" i="4"/>
  <c r="N329" i="4"/>
  <c r="O346" i="4"/>
  <c r="O329" i="4"/>
  <c r="D261" i="4"/>
  <c r="E336" i="4"/>
  <c r="E295" i="4"/>
  <c r="F341" i="4"/>
  <c r="E261" i="4"/>
  <c r="F336" i="4"/>
  <c r="F295" i="4"/>
  <c r="G341" i="4"/>
  <c r="R329" i="4"/>
  <c r="S346" i="4"/>
  <c r="F261" i="4"/>
  <c r="H261" i="4"/>
  <c r="I336" i="4"/>
  <c r="I351" i="4" s="1"/>
  <c r="I295" i="4"/>
  <c r="J341" i="4"/>
  <c r="I261" i="4"/>
  <c r="J336" i="4"/>
  <c r="J295" i="4"/>
  <c r="K341" i="4"/>
  <c r="F329" i="4"/>
  <c r="G346" i="4"/>
  <c r="G329" i="4"/>
  <c r="P329" i="4"/>
  <c r="L261" i="4"/>
  <c r="M336" i="4"/>
  <c r="M351" i="4" s="1"/>
  <c r="M295" i="4"/>
  <c r="N341" i="4"/>
  <c r="M261" i="4"/>
  <c r="N336" i="4"/>
  <c r="N295" i="4"/>
  <c r="O341" i="4"/>
  <c r="O351" i="4" s="1"/>
  <c r="J329" i="4"/>
  <c r="K346" i="4"/>
  <c r="K295" i="4"/>
  <c r="R261" i="4"/>
  <c r="C135" i="5"/>
  <c r="N128" i="5"/>
  <c r="H128" i="5"/>
  <c r="Q135" i="5"/>
  <c r="M135" i="5"/>
  <c r="I135" i="5"/>
  <c r="J128" i="5"/>
  <c r="R83" i="6"/>
  <c r="Q83" i="6"/>
  <c r="P83" i="6"/>
  <c r="O83" i="6"/>
  <c r="N83" i="6"/>
  <c r="M83" i="6"/>
  <c r="L83" i="6"/>
  <c r="K83" i="6"/>
  <c r="J83" i="6"/>
  <c r="I83" i="6"/>
  <c r="H83" i="6"/>
  <c r="G83" i="6"/>
  <c r="F83" i="6"/>
  <c r="E83" i="6"/>
  <c r="D83" i="6"/>
  <c r="C83" i="6"/>
  <c r="R82" i="6"/>
  <c r="Q82" i="6"/>
  <c r="P82" i="6"/>
  <c r="O82" i="6"/>
  <c r="N82" i="6"/>
  <c r="M82" i="6"/>
  <c r="L82" i="6"/>
  <c r="K82" i="6"/>
  <c r="J82" i="6"/>
  <c r="I82" i="6"/>
  <c r="H82" i="6"/>
  <c r="G82" i="6"/>
  <c r="F82" i="6"/>
  <c r="E82" i="6"/>
  <c r="D82" i="6"/>
  <c r="C82" i="6"/>
  <c r="R81" i="6"/>
  <c r="Q81" i="6"/>
  <c r="P81" i="6"/>
  <c r="O81" i="6"/>
  <c r="N81" i="6"/>
  <c r="M81" i="6"/>
  <c r="L81" i="6"/>
  <c r="K81" i="6"/>
  <c r="J81" i="6"/>
  <c r="I81" i="6"/>
  <c r="H81" i="6"/>
  <c r="G81" i="6"/>
  <c r="F81" i="6"/>
  <c r="E81" i="6"/>
  <c r="D81" i="6"/>
  <c r="C81" i="6"/>
  <c r="R80" i="6"/>
  <c r="Q80" i="6"/>
  <c r="P80" i="6"/>
  <c r="O80" i="6"/>
  <c r="N80" i="6"/>
  <c r="M80" i="6"/>
  <c r="L80" i="6"/>
  <c r="K80" i="6"/>
  <c r="J80" i="6"/>
  <c r="I80" i="6"/>
  <c r="H80" i="6"/>
  <c r="G80" i="6"/>
  <c r="F80" i="6"/>
  <c r="E80" i="6"/>
  <c r="D80" i="6"/>
  <c r="C80" i="6"/>
  <c r="R79" i="6"/>
  <c r="Q79" i="6"/>
  <c r="P79" i="6"/>
  <c r="O79" i="6"/>
  <c r="N79" i="6"/>
  <c r="M79" i="6"/>
  <c r="L79" i="6"/>
  <c r="K79" i="6"/>
  <c r="J79" i="6"/>
  <c r="I79" i="6"/>
  <c r="H79" i="6"/>
  <c r="G79" i="6"/>
  <c r="F79" i="6"/>
  <c r="E79" i="6"/>
  <c r="D79" i="6"/>
  <c r="C79" i="6"/>
  <c r="R78" i="6"/>
  <c r="Q78" i="6"/>
  <c r="P78" i="6"/>
  <c r="O78" i="6"/>
  <c r="N78" i="6"/>
  <c r="M78" i="6"/>
  <c r="L78" i="6"/>
  <c r="K78" i="6"/>
  <c r="J78" i="6"/>
  <c r="I78" i="6"/>
  <c r="H78" i="6"/>
  <c r="G78" i="6"/>
  <c r="F78" i="6"/>
  <c r="E78" i="6"/>
  <c r="D78" i="6"/>
  <c r="C78" i="6"/>
  <c r="R77" i="6"/>
  <c r="Q77" i="6"/>
  <c r="P77" i="6"/>
  <c r="O77" i="6"/>
  <c r="N77" i="6"/>
  <c r="M77" i="6"/>
  <c r="L77" i="6"/>
  <c r="K77" i="6"/>
  <c r="J77" i="6"/>
  <c r="I77" i="6"/>
  <c r="H77" i="6"/>
  <c r="G77" i="6"/>
  <c r="F77" i="6"/>
  <c r="E77" i="6"/>
  <c r="D77" i="6"/>
  <c r="C77" i="6"/>
  <c r="R76" i="6"/>
  <c r="Q76" i="6"/>
  <c r="P76" i="6"/>
  <c r="O76" i="6"/>
  <c r="N76" i="6"/>
  <c r="M76" i="6"/>
  <c r="L76" i="6"/>
  <c r="K76" i="6"/>
  <c r="J76" i="6"/>
  <c r="I76" i="6"/>
  <c r="H76" i="6"/>
  <c r="G76" i="6"/>
  <c r="F76" i="6"/>
  <c r="E76" i="6"/>
  <c r="D76" i="6"/>
  <c r="C76" i="6"/>
  <c r="R75" i="6"/>
  <c r="Q75" i="6"/>
  <c r="P75" i="6"/>
  <c r="O75" i="6"/>
  <c r="N75" i="6"/>
  <c r="M75" i="6"/>
  <c r="L75" i="6"/>
  <c r="K75" i="6"/>
  <c r="J75" i="6"/>
  <c r="I75" i="6"/>
  <c r="H75" i="6"/>
  <c r="G75" i="6"/>
  <c r="F75" i="6"/>
  <c r="E75" i="6"/>
  <c r="D75" i="6"/>
  <c r="C75" i="6"/>
  <c r="R74" i="6"/>
  <c r="Q74" i="6"/>
  <c r="P74" i="6"/>
  <c r="O74" i="6"/>
  <c r="N74" i="6"/>
  <c r="M74" i="6"/>
  <c r="L74" i="6"/>
  <c r="K74" i="6"/>
  <c r="J74" i="6"/>
  <c r="I74" i="6"/>
  <c r="H74" i="6"/>
  <c r="G74" i="6"/>
  <c r="F74" i="6"/>
  <c r="E74" i="6"/>
  <c r="D74" i="6"/>
  <c r="C74" i="6"/>
  <c r="R73" i="6"/>
  <c r="Q73" i="6"/>
  <c r="P73" i="6"/>
  <c r="O73" i="6"/>
  <c r="N73" i="6"/>
  <c r="M73" i="6"/>
  <c r="L73" i="6"/>
  <c r="K73" i="6"/>
  <c r="J73" i="6"/>
  <c r="I73" i="6"/>
  <c r="H73" i="6"/>
  <c r="G73" i="6"/>
  <c r="F73" i="6"/>
  <c r="E73" i="6"/>
  <c r="D73" i="6"/>
  <c r="C73" i="6"/>
  <c r="R72" i="6"/>
  <c r="Q72" i="6"/>
  <c r="P72" i="6"/>
  <c r="O72" i="6"/>
  <c r="N72" i="6"/>
  <c r="M72" i="6"/>
  <c r="L72" i="6"/>
  <c r="K72" i="6"/>
  <c r="J72" i="6"/>
  <c r="I72" i="6"/>
  <c r="H72" i="6"/>
  <c r="G72" i="6"/>
  <c r="F72" i="6"/>
  <c r="E72" i="6"/>
  <c r="D72" i="6"/>
  <c r="R83" i="5"/>
  <c r="Q83" i="5"/>
  <c r="P83" i="5"/>
  <c r="O83" i="5"/>
  <c r="N83" i="5"/>
  <c r="M83" i="5"/>
  <c r="L83" i="5"/>
  <c r="K83" i="5"/>
  <c r="J83" i="5"/>
  <c r="I83" i="5"/>
  <c r="H83" i="5"/>
  <c r="G83" i="5"/>
  <c r="F83" i="5"/>
  <c r="E83" i="5"/>
  <c r="D83" i="5"/>
  <c r="C83" i="5"/>
  <c r="R82" i="5"/>
  <c r="Q82" i="5"/>
  <c r="P82" i="5"/>
  <c r="O82" i="5"/>
  <c r="N82" i="5"/>
  <c r="M82" i="5"/>
  <c r="L82" i="5"/>
  <c r="K82" i="5"/>
  <c r="J82" i="5"/>
  <c r="I82" i="5"/>
  <c r="H82" i="5"/>
  <c r="G82" i="5"/>
  <c r="F82" i="5"/>
  <c r="E82" i="5"/>
  <c r="D82" i="5"/>
  <c r="R81" i="5"/>
  <c r="Q81" i="5"/>
  <c r="P81" i="5"/>
  <c r="O81" i="5"/>
  <c r="N81" i="5"/>
  <c r="M81" i="5"/>
  <c r="L81" i="5"/>
  <c r="K81" i="5"/>
  <c r="J81" i="5"/>
  <c r="I81" i="5"/>
  <c r="H81" i="5"/>
  <c r="G81" i="5"/>
  <c r="F81" i="5"/>
  <c r="E81" i="5"/>
  <c r="D81" i="5"/>
  <c r="C81" i="5"/>
  <c r="R80" i="5"/>
  <c r="Q80" i="5"/>
  <c r="P80" i="5"/>
  <c r="O80" i="5"/>
  <c r="N80" i="5"/>
  <c r="M80" i="5"/>
  <c r="L80" i="5"/>
  <c r="K80" i="5"/>
  <c r="J80" i="5"/>
  <c r="I80" i="5"/>
  <c r="H80" i="5"/>
  <c r="G80" i="5"/>
  <c r="F80" i="5"/>
  <c r="E80" i="5"/>
  <c r="D80" i="5"/>
  <c r="C80" i="5"/>
  <c r="R79" i="5"/>
  <c r="Q79" i="5"/>
  <c r="P79" i="5"/>
  <c r="O79" i="5"/>
  <c r="N79" i="5"/>
  <c r="M79" i="5"/>
  <c r="L79" i="5"/>
  <c r="K79" i="5"/>
  <c r="J79" i="5"/>
  <c r="I79" i="5"/>
  <c r="H79" i="5"/>
  <c r="G79" i="5"/>
  <c r="F79" i="5"/>
  <c r="E79" i="5"/>
  <c r="D79" i="5"/>
  <c r="C79" i="5"/>
  <c r="R78" i="5"/>
  <c r="Q78" i="5"/>
  <c r="P78" i="5"/>
  <c r="O78" i="5"/>
  <c r="N78" i="5"/>
  <c r="M78" i="5"/>
  <c r="L78" i="5"/>
  <c r="K78" i="5"/>
  <c r="J78" i="5"/>
  <c r="I78" i="5"/>
  <c r="H78" i="5"/>
  <c r="G78" i="5"/>
  <c r="F78" i="5"/>
  <c r="E78" i="5"/>
  <c r="D78" i="5"/>
  <c r="C78" i="5"/>
  <c r="R77" i="5"/>
  <c r="Q77" i="5"/>
  <c r="P77" i="5"/>
  <c r="O77" i="5"/>
  <c r="N77" i="5"/>
  <c r="M77" i="5"/>
  <c r="L77" i="5"/>
  <c r="K77" i="5"/>
  <c r="J77" i="5"/>
  <c r="I77" i="5"/>
  <c r="H77" i="5"/>
  <c r="G77" i="5"/>
  <c r="F77" i="5"/>
  <c r="E77" i="5"/>
  <c r="D77" i="5"/>
  <c r="C77" i="5"/>
  <c r="R76" i="5"/>
  <c r="Q76" i="5"/>
  <c r="P76" i="5"/>
  <c r="O76" i="5"/>
  <c r="N76" i="5"/>
  <c r="M76" i="5"/>
  <c r="L76" i="5"/>
  <c r="K76" i="5"/>
  <c r="J76" i="5"/>
  <c r="I76" i="5"/>
  <c r="H76" i="5"/>
  <c r="G76" i="5"/>
  <c r="F76" i="5"/>
  <c r="E76" i="5"/>
  <c r="D76" i="5"/>
  <c r="C76" i="5"/>
  <c r="R75" i="5"/>
  <c r="Q75" i="5"/>
  <c r="P75" i="5"/>
  <c r="O75" i="5"/>
  <c r="N75" i="5"/>
  <c r="M75" i="5"/>
  <c r="L75" i="5"/>
  <c r="K75" i="5"/>
  <c r="J75" i="5"/>
  <c r="I75" i="5"/>
  <c r="H75" i="5"/>
  <c r="G75" i="5"/>
  <c r="F75" i="5"/>
  <c r="E75" i="5"/>
  <c r="D75" i="5"/>
  <c r="C75" i="5"/>
  <c r="R74" i="5"/>
  <c r="Q74" i="5"/>
  <c r="P74" i="5"/>
  <c r="O74" i="5"/>
  <c r="N74" i="5"/>
  <c r="M74" i="5"/>
  <c r="L74" i="5"/>
  <c r="K74" i="5"/>
  <c r="J74" i="5"/>
  <c r="I74" i="5"/>
  <c r="H74" i="5"/>
  <c r="G74" i="5"/>
  <c r="F74" i="5"/>
  <c r="E74" i="5"/>
  <c r="D74" i="5"/>
  <c r="C74" i="5"/>
  <c r="R73" i="5"/>
  <c r="Q73" i="5"/>
  <c r="P73" i="5"/>
  <c r="O73" i="5"/>
  <c r="N73" i="5"/>
  <c r="M73" i="5"/>
  <c r="L73" i="5"/>
  <c r="K73" i="5"/>
  <c r="J73" i="5"/>
  <c r="I73" i="5"/>
  <c r="H73" i="5"/>
  <c r="G73" i="5"/>
  <c r="F73" i="5"/>
  <c r="E73" i="5"/>
  <c r="D73" i="5"/>
  <c r="C73" i="5"/>
  <c r="R72" i="5"/>
  <c r="Q72" i="5"/>
  <c r="P72" i="5"/>
  <c r="O72" i="5"/>
  <c r="N72" i="5"/>
  <c r="M72" i="5"/>
  <c r="L72" i="5"/>
  <c r="L84" i="5" s="1"/>
  <c r="K72" i="5"/>
  <c r="J72" i="5"/>
  <c r="J84" i="5" s="1"/>
  <c r="I72" i="5"/>
  <c r="I84" i="5" s="1"/>
  <c r="H72" i="5"/>
  <c r="G72" i="5"/>
  <c r="F72" i="5"/>
  <c r="E72" i="5"/>
  <c r="D72" i="5"/>
  <c r="C130" i="4"/>
  <c r="D130" i="4"/>
  <c r="C101" i="4"/>
  <c r="C137" i="4" s="1"/>
  <c r="C102" i="4"/>
  <c r="D101" i="4"/>
  <c r="D137" i="4" s="1"/>
  <c r="C100" i="4"/>
  <c r="C136" i="4" s="1"/>
  <c r="C22" i="4"/>
  <c r="J86" i="5" l="1"/>
  <c r="J85" i="5"/>
  <c r="N84" i="5"/>
  <c r="L86" i="5"/>
  <c r="L85" i="5"/>
  <c r="M84" i="5"/>
  <c r="K84" i="5"/>
  <c r="C84" i="5"/>
  <c r="E351" i="4"/>
  <c r="C137" i="5"/>
  <c r="O64" i="6"/>
  <c r="C65" i="6"/>
  <c r="L70" i="22" s="1"/>
  <c r="D65" i="6"/>
  <c r="K70" i="22" s="1"/>
  <c r="K93" i="22" s="1"/>
  <c r="H64" i="6"/>
  <c r="F64" i="6"/>
  <c r="Q64" i="6"/>
  <c r="J64" i="6"/>
  <c r="R64" i="6"/>
  <c r="M64" i="6"/>
  <c r="D64" i="6"/>
  <c r="K64" i="6"/>
  <c r="L64" i="6"/>
  <c r="I64" i="6"/>
  <c r="G64" i="6"/>
  <c r="P64" i="6"/>
  <c r="N64" i="6"/>
  <c r="E64" i="6"/>
  <c r="C136" i="5"/>
  <c r="D131" i="4"/>
  <c r="N351" i="4"/>
  <c r="J351" i="4"/>
  <c r="S351" i="4"/>
  <c r="G351" i="4"/>
  <c r="K351" i="4"/>
  <c r="R351" i="4"/>
  <c r="F351" i="4"/>
  <c r="C138" i="4"/>
  <c r="C67" i="6"/>
  <c r="D67" i="6"/>
  <c r="D68" i="6"/>
  <c r="C66" i="6"/>
  <c r="C68" i="6"/>
  <c r="D66" i="6"/>
  <c r="C86" i="5" l="1"/>
  <c r="C85" i="5"/>
  <c r="D88" i="5" s="1"/>
  <c r="M86" i="5"/>
  <c r="M85" i="5"/>
  <c r="K86" i="5"/>
  <c r="K85" i="5"/>
  <c r="N86" i="5"/>
  <c r="N85" i="5"/>
  <c r="H70" i="22"/>
  <c r="E70" i="22"/>
  <c r="E79" i="22" s="1"/>
  <c r="Q22" i="4"/>
  <c r="R22" i="4"/>
  <c r="O70" i="22" l="1"/>
  <c r="R70" i="22"/>
  <c r="Q70" i="22"/>
  <c r="N70" i="22"/>
  <c r="C63" i="4"/>
  <c r="F41" i="26"/>
  <c r="F20" i="6" l="1"/>
  <c r="Q20" i="6"/>
  <c r="Q21" i="6" l="1"/>
  <c r="Q10" i="27" s="1"/>
  <c r="F21" i="6"/>
  <c r="F10" i="27" s="1"/>
  <c r="Q132" i="6"/>
  <c r="F132" i="6"/>
  <c r="G39" i="26"/>
  <c r="G38" i="26"/>
  <c r="B54" i="23" l="1"/>
  <c r="B56" i="23"/>
  <c r="B55" i="23"/>
  <c r="B37" i="23"/>
  <c r="B36" i="23"/>
  <c r="B35" i="23"/>
  <c r="B18" i="23"/>
  <c r="B17" i="23"/>
  <c r="B16" i="23"/>
  <c r="C12" i="23"/>
  <c r="C31" i="23" s="1"/>
  <c r="C37" i="23" s="1"/>
  <c r="C10" i="23"/>
  <c r="C29" i="23" s="1"/>
  <c r="C36" i="23" s="1"/>
  <c r="C8" i="23"/>
  <c r="C27" i="23" s="1"/>
  <c r="C35" i="23" l="1"/>
  <c r="C65" i="23"/>
  <c r="C46" i="23"/>
  <c r="C54" i="23" s="1"/>
  <c r="C48" i="23"/>
  <c r="C55" i="23" s="1"/>
  <c r="C50" i="23"/>
  <c r="C56" i="23" s="1"/>
  <c r="B335" i="4"/>
  <c r="C67" i="23"/>
  <c r="B340" i="4" s="1"/>
  <c r="C69" i="23"/>
  <c r="B345" i="4" s="1"/>
  <c r="C18" i="23"/>
  <c r="C16" i="23"/>
  <c r="C17" i="23"/>
  <c r="C28" i="4"/>
  <c r="R25" i="1"/>
  <c r="C64" i="4" l="1"/>
  <c r="I137" i="6"/>
  <c r="I139" i="6"/>
  <c r="I140" i="6"/>
  <c r="I141" i="6" l="1"/>
  <c r="C173" i="4" l="1"/>
  <c r="C209" i="4" s="1"/>
  <c r="F137" i="6" l="1"/>
  <c r="F139" i="6"/>
  <c r="F140" i="6"/>
  <c r="C140" i="6"/>
  <c r="C125" i="6"/>
  <c r="C133" i="6" s="1"/>
  <c r="C137" i="6"/>
  <c r="C139" i="6"/>
  <c r="Q137" i="6"/>
  <c r="Q139" i="6"/>
  <c r="Q140" i="6"/>
  <c r="E137" i="6"/>
  <c r="E139" i="6"/>
  <c r="E140" i="6"/>
  <c r="O140" i="6"/>
  <c r="O137" i="6"/>
  <c r="O139" i="6"/>
  <c r="K137" i="6"/>
  <c r="K139" i="6"/>
  <c r="K140" i="6"/>
  <c r="H137" i="6"/>
  <c r="H139" i="6"/>
  <c r="H140" i="6"/>
  <c r="D139" i="6"/>
  <c r="D140" i="6"/>
  <c r="D137" i="6"/>
  <c r="N137" i="6"/>
  <c r="N139" i="6"/>
  <c r="N140" i="6"/>
  <c r="J137" i="6"/>
  <c r="J139" i="6"/>
  <c r="J140" i="6"/>
  <c r="G137" i="6"/>
  <c r="G139" i="6"/>
  <c r="G140" i="6"/>
  <c r="M137" i="6"/>
  <c r="M139" i="6"/>
  <c r="M140" i="6"/>
  <c r="R137" i="6"/>
  <c r="R139" i="6"/>
  <c r="R140" i="6"/>
  <c r="P137" i="6"/>
  <c r="P139" i="6"/>
  <c r="P140" i="6"/>
  <c r="L139" i="6"/>
  <c r="L140" i="6"/>
  <c r="L137" i="6"/>
  <c r="R111" i="4"/>
  <c r="R147" i="4" s="1"/>
  <c r="D100" i="4"/>
  <c r="E100" i="4"/>
  <c r="F100" i="4"/>
  <c r="F136" i="4" s="1"/>
  <c r="G100" i="4"/>
  <c r="G136" i="4" s="1"/>
  <c r="H100" i="4"/>
  <c r="H136" i="4" s="1"/>
  <c r="I100" i="4"/>
  <c r="I136" i="4" s="1"/>
  <c r="J100" i="4"/>
  <c r="J136" i="4" s="1"/>
  <c r="K100" i="4"/>
  <c r="K136" i="4" s="1"/>
  <c r="L100" i="4"/>
  <c r="L136" i="4" s="1"/>
  <c r="M100" i="4"/>
  <c r="M136" i="4" s="1"/>
  <c r="N100" i="4"/>
  <c r="N136" i="4" s="1"/>
  <c r="O100" i="4"/>
  <c r="O136" i="4" s="1"/>
  <c r="P100" i="4"/>
  <c r="P136" i="4" s="1"/>
  <c r="Q100" i="4"/>
  <c r="Q136" i="4" s="1"/>
  <c r="R100" i="4"/>
  <c r="R136" i="4" s="1"/>
  <c r="E101" i="4"/>
  <c r="E137" i="4" s="1"/>
  <c r="F101" i="4"/>
  <c r="F137" i="4" s="1"/>
  <c r="G101" i="4"/>
  <c r="G137" i="4" s="1"/>
  <c r="H101" i="4"/>
  <c r="H137" i="4" s="1"/>
  <c r="I101" i="4"/>
  <c r="I137" i="4" s="1"/>
  <c r="J101" i="4"/>
  <c r="J137" i="4" s="1"/>
  <c r="K101" i="4"/>
  <c r="K137" i="4" s="1"/>
  <c r="L101" i="4"/>
  <c r="L137" i="4" s="1"/>
  <c r="M101" i="4"/>
  <c r="M137" i="4" s="1"/>
  <c r="N101" i="4"/>
  <c r="N137" i="4" s="1"/>
  <c r="O101" i="4"/>
  <c r="O137" i="4" s="1"/>
  <c r="P101" i="4"/>
  <c r="P137" i="4" s="1"/>
  <c r="Q101" i="4"/>
  <c r="Q137" i="4" s="1"/>
  <c r="R101" i="4"/>
  <c r="R137" i="4" s="1"/>
  <c r="D102" i="4"/>
  <c r="D138" i="4" s="1"/>
  <c r="E102" i="4"/>
  <c r="E138" i="4" s="1"/>
  <c r="F102" i="4"/>
  <c r="F138" i="4" s="1"/>
  <c r="G102" i="4"/>
  <c r="G138" i="4" s="1"/>
  <c r="H102" i="4"/>
  <c r="H138" i="4" s="1"/>
  <c r="I102" i="4"/>
  <c r="I138" i="4" s="1"/>
  <c r="J102" i="4"/>
  <c r="J138" i="4" s="1"/>
  <c r="K102" i="4"/>
  <c r="K138" i="4" s="1"/>
  <c r="L102" i="4"/>
  <c r="L138" i="4" s="1"/>
  <c r="M102" i="4"/>
  <c r="M138" i="4" s="1"/>
  <c r="N102" i="4"/>
  <c r="N138" i="4" s="1"/>
  <c r="O102" i="4"/>
  <c r="O138" i="4" s="1"/>
  <c r="P102" i="4"/>
  <c r="P138" i="4" s="1"/>
  <c r="Q102" i="4"/>
  <c r="Q138" i="4" s="1"/>
  <c r="R102" i="4"/>
  <c r="R138" i="4" s="1"/>
  <c r="D103" i="4"/>
  <c r="D139" i="4" s="1"/>
  <c r="E103" i="4"/>
  <c r="E139" i="4" s="1"/>
  <c r="F103" i="4"/>
  <c r="F139" i="4" s="1"/>
  <c r="G103" i="4"/>
  <c r="G139" i="4" s="1"/>
  <c r="H103" i="4"/>
  <c r="H139" i="4" s="1"/>
  <c r="I103" i="4"/>
  <c r="I139" i="4" s="1"/>
  <c r="J103" i="4"/>
  <c r="J139" i="4" s="1"/>
  <c r="K103" i="4"/>
  <c r="K139" i="4" s="1"/>
  <c r="L103" i="4"/>
  <c r="L139" i="4" s="1"/>
  <c r="M103" i="4"/>
  <c r="M139" i="4" s="1"/>
  <c r="N103" i="4"/>
  <c r="N139" i="4" s="1"/>
  <c r="O103" i="4"/>
  <c r="O139" i="4" s="1"/>
  <c r="P103" i="4"/>
  <c r="P139" i="4" s="1"/>
  <c r="Q103" i="4"/>
  <c r="Q139" i="4" s="1"/>
  <c r="R103" i="4"/>
  <c r="R139" i="4" s="1"/>
  <c r="D104" i="4"/>
  <c r="D140" i="4" s="1"/>
  <c r="E104" i="4"/>
  <c r="E140" i="4" s="1"/>
  <c r="F104" i="4"/>
  <c r="F140" i="4" s="1"/>
  <c r="G104" i="4"/>
  <c r="G140" i="4" s="1"/>
  <c r="H104" i="4"/>
  <c r="H140" i="4" s="1"/>
  <c r="I104" i="4"/>
  <c r="I140" i="4" s="1"/>
  <c r="J104" i="4"/>
  <c r="J140" i="4" s="1"/>
  <c r="K104" i="4"/>
  <c r="K140" i="4" s="1"/>
  <c r="L104" i="4"/>
  <c r="L140" i="4" s="1"/>
  <c r="M104" i="4"/>
  <c r="M140" i="4" s="1"/>
  <c r="N104" i="4"/>
  <c r="N140" i="4" s="1"/>
  <c r="O104" i="4"/>
  <c r="O140" i="4" s="1"/>
  <c r="P104" i="4"/>
  <c r="P140" i="4" s="1"/>
  <c r="Q104" i="4"/>
  <c r="Q140" i="4" s="1"/>
  <c r="R104" i="4"/>
  <c r="R140" i="4" s="1"/>
  <c r="D105" i="4"/>
  <c r="D141" i="4" s="1"/>
  <c r="E105" i="4"/>
  <c r="E141" i="4" s="1"/>
  <c r="F105" i="4"/>
  <c r="F141" i="4" s="1"/>
  <c r="G105" i="4"/>
  <c r="G141" i="4" s="1"/>
  <c r="H105" i="4"/>
  <c r="H141" i="4" s="1"/>
  <c r="I105" i="4"/>
  <c r="I141" i="4" s="1"/>
  <c r="J105" i="4"/>
  <c r="J141" i="4" s="1"/>
  <c r="K105" i="4"/>
  <c r="K141" i="4" s="1"/>
  <c r="L105" i="4"/>
  <c r="L141" i="4" s="1"/>
  <c r="M105" i="4"/>
  <c r="M141" i="4" s="1"/>
  <c r="N105" i="4"/>
  <c r="N141" i="4" s="1"/>
  <c r="O105" i="4"/>
  <c r="P105" i="4"/>
  <c r="P141" i="4" s="1"/>
  <c r="Q105" i="4"/>
  <c r="Q141" i="4" s="1"/>
  <c r="R105" i="4"/>
  <c r="R141" i="4" s="1"/>
  <c r="D106" i="4"/>
  <c r="D142" i="4" s="1"/>
  <c r="E106" i="4"/>
  <c r="E142" i="4" s="1"/>
  <c r="F106" i="4"/>
  <c r="F142" i="4" s="1"/>
  <c r="G106" i="4"/>
  <c r="G142" i="4" s="1"/>
  <c r="H106" i="4"/>
  <c r="H142" i="4" s="1"/>
  <c r="I106" i="4"/>
  <c r="I142" i="4" s="1"/>
  <c r="J106" i="4"/>
  <c r="J142" i="4" s="1"/>
  <c r="K106" i="4"/>
  <c r="K142" i="4" s="1"/>
  <c r="L106" i="4"/>
  <c r="L142" i="4" s="1"/>
  <c r="M106" i="4"/>
  <c r="M142" i="4" s="1"/>
  <c r="N106" i="4"/>
  <c r="N142" i="4" s="1"/>
  <c r="O106" i="4"/>
  <c r="O142" i="4" s="1"/>
  <c r="P106" i="4"/>
  <c r="P142" i="4" s="1"/>
  <c r="Q106" i="4"/>
  <c r="Q142" i="4" s="1"/>
  <c r="R106" i="4"/>
  <c r="R142" i="4" s="1"/>
  <c r="D107" i="4"/>
  <c r="D143" i="4" s="1"/>
  <c r="E107" i="4"/>
  <c r="E143" i="4" s="1"/>
  <c r="F107" i="4"/>
  <c r="F143" i="4" s="1"/>
  <c r="G107" i="4"/>
  <c r="G143" i="4" s="1"/>
  <c r="H107" i="4"/>
  <c r="H143" i="4" s="1"/>
  <c r="I107" i="4"/>
  <c r="I143" i="4" s="1"/>
  <c r="J107" i="4"/>
  <c r="J143" i="4" s="1"/>
  <c r="K107" i="4"/>
  <c r="K143" i="4" s="1"/>
  <c r="L107" i="4"/>
  <c r="L143" i="4" s="1"/>
  <c r="M107" i="4"/>
  <c r="M143" i="4" s="1"/>
  <c r="N107" i="4"/>
  <c r="N143" i="4" s="1"/>
  <c r="O107" i="4"/>
  <c r="O143" i="4" s="1"/>
  <c r="P107" i="4"/>
  <c r="P143" i="4" s="1"/>
  <c r="Q107" i="4"/>
  <c r="Q143" i="4" s="1"/>
  <c r="R107" i="4"/>
  <c r="R143" i="4" s="1"/>
  <c r="D108" i="4"/>
  <c r="D144" i="4" s="1"/>
  <c r="E108" i="4"/>
  <c r="E144" i="4" s="1"/>
  <c r="F108" i="4"/>
  <c r="F144" i="4" s="1"/>
  <c r="G108" i="4"/>
  <c r="G144" i="4" s="1"/>
  <c r="H108" i="4"/>
  <c r="H144" i="4" s="1"/>
  <c r="I108" i="4"/>
  <c r="I144" i="4" s="1"/>
  <c r="J108" i="4"/>
  <c r="J144" i="4" s="1"/>
  <c r="K108" i="4"/>
  <c r="K144" i="4" s="1"/>
  <c r="L108" i="4"/>
  <c r="L144" i="4" s="1"/>
  <c r="M108" i="4"/>
  <c r="M144" i="4" s="1"/>
  <c r="N108" i="4"/>
  <c r="N144" i="4" s="1"/>
  <c r="O108" i="4"/>
  <c r="O144" i="4" s="1"/>
  <c r="P108" i="4"/>
  <c r="P144" i="4" s="1"/>
  <c r="Q108" i="4"/>
  <c r="Q144" i="4" s="1"/>
  <c r="R108" i="4"/>
  <c r="R144" i="4" s="1"/>
  <c r="D109" i="4"/>
  <c r="D145" i="4" s="1"/>
  <c r="E109" i="4"/>
  <c r="E145" i="4" s="1"/>
  <c r="F109" i="4"/>
  <c r="F145" i="4" s="1"/>
  <c r="G109" i="4"/>
  <c r="G145" i="4" s="1"/>
  <c r="H109" i="4"/>
  <c r="H145" i="4" s="1"/>
  <c r="I109" i="4"/>
  <c r="I145" i="4" s="1"/>
  <c r="J109" i="4"/>
  <c r="J145" i="4" s="1"/>
  <c r="K109" i="4"/>
  <c r="K145" i="4" s="1"/>
  <c r="L109" i="4"/>
  <c r="L145" i="4" s="1"/>
  <c r="M109" i="4"/>
  <c r="M145" i="4" s="1"/>
  <c r="N109" i="4"/>
  <c r="N145" i="4" s="1"/>
  <c r="O109" i="4"/>
  <c r="O145" i="4" s="1"/>
  <c r="P109" i="4"/>
  <c r="P145" i="4" s="1"/>
  <c r="Q109" i="4"/>
  <c r="Q145" i="4" s="1"/>
  <c r="R109" i="4"/>
  <c r="R145" i="4" s="1"/>
  <c r="D110" i="4"/>
  <c r="D146" i="4" s="1"/>
  <c r="E110" i="4"/>
  <c r="E146" i="4" s="1"/>
  <c r="F110" i="4"/>
  <c r="F146" i="4" s="1"/>
  <c r="G110" i="4"/>
  <c r="G146" i="4" s="1"/>
  <c r="H110" i="4"/>
  <c r="H146" i="4" s="1"/>
  <c r="I110" i="4"/>
  <c r="I146" i="4" s="1"/>
  <c r="J110" i="4"/>
  <c r="J146" i="4" s="1"/>
  <c r="K110" i="4"/>
  <c r="K146" i="4" s="1"/>
  <c r="L110" i="4"/>
  <c r="L146" i="4" s="1"/>
  <c r="M110" i="4"/>
  <c r="M146" i="4" s="1"/>
  <c r="N110" i="4"/>
  <c r="N146" i="4" s="1"/>
  <c r="O110" i="4"/>
  <c r="O146" i="4" s="1"/>
  <c r="P110" i="4"/>
  <c r="P146" i="4" s="1"/>
  <c r="Q110" i="4"/>
  <c r="Q146" i="4" s="1"/>
  <c r="R110" i="4"/>
  <c r="R146" i="4" s="1"/>
  <c r="D111" i="4"/>
  <c r="D147" i="4" s="1"/>
  <c r="E111" i="4"/>
  <c r="E147" i="4" s="1"/>
  <c r="F111" i="4"/>
  <c r="F147" i="4" s="1"/>
  <c r="G111" i="4"/>
  <c r="G147" i="4" s="1"/>
  <c r="H111" i="4"/>
  <c r="H147" i="4" s="1"/>
  <c r="I111" i="4"/>
  <c r="I147" i="4" s="1"/>
  <c r="J111" i="4"/>
  <c r="J147" i="4" s="1"/>
  <c r="K111" i="4"/>
  <c r="K147" i="4" s="1"/>
  <c r="L111" i="4"/>
  <c r="L147" i="4" s="1"/>
  <c r="M111" i="4"/>
  <c r="M147" i="4" s="1"/>
  <c r="N111" i="4"/>
  <c r="N147" i="4" s="1"/>
  <c r="O111" i="4"/>
  <c r="O147" i="4" s="1"/>
  <c r="P111" i="4"/>
  <c r="P147" i="4" s="1"/>
  <c r="Q111" i="4"/>
  <c r="Q147" i="4" s="1"/>
  <c r="C103" i="4"/>
  <c r="C104" i="4"/>
  <c r="C140" i="4" s="1"/>
  <c r="C105" i="4"/>
  <c r="C141" i="4" s="1"/>
  <c r="C106" i="4"/>
  <c r="C142" i="4" s="1"/>
  <c r="C107" i="4"/>
  <c r="C143" i="4" s="1"/>
  <c r="C108" i="4"/>
  <c r="C144" i="4" s="1"/>
  <c r="C109" i="4"/>
  <c r="C145" i="4" s="1"/>
  <c r="C110" i="4"/>
  <c r="C146" i="4" s="1"/>
  <c r="C111" i="4"/>
  <c r="C147" i="4" s="1"/>
  <c r="R141" i="6" l="1"/>
  <c r="N141" i="6"/>
  <c r="D141" i="6"/>
  <c r="C141" i="6"/>
  <c r="P141" i="6"/>
  <c r="J141" i="6"/>
  <c r="K141" i="6"/>
  <c r="F141" i="6"/>
  <c r="E136" i="4"/>
  <c r="E112" i="4"/>
  <c r="L141" i="6"/>
  <c r="M141" i="6"/>
  <c r="E141" i="6"/>
  <c r="D136" i="4"/>
  <c r="D112" i="4"/>
  <c r="D148" i="4" s="1"/>
  <c r="E67" i="23" s="1"/>
  <c r="C139" i="4"/>
  <c r="C112" i="4"/>
  <c r="C148" i="4" s="1"/>
  <c r="D67" i="23" s="1"/>
  <c r="O50" i="11"/>
  <c r="O141" i="4"/>
  <c r="G141" i="6"/>
  <c r="H141" i="6"/>
  <c r="O141" i="6"/>
  <c r="Q141" i="6"/>
  <c r="K50" i="11"/>
  <c r="G50" i="11"/>
  <c r="C50" i="11"/>
  <c r="R50" i="11"/>
  <c r="N50" i="11"/>
  <c r="J50" i="11"/>
  <c r="F50" i="11"/>
  <c r="Q50" i="11"/>
  <c r="M50" i="11"/>
  <c r="I50" i="11"/>
  <c r="E50" i="11"/>
  <c r="P50" i="11"/>
  <c r="L50" i="11"/>
  <c r="H50" i="11"/>
  <c r="D50" i="11"/>
  <c r="C56" i="11"/>
  <c r="C23" i="8"/>
  <c r="E113" i="4" l="1"/>
  <c r="D149" i="4"/>
  <c r="D113" i="4"/>
  <c r="E22" i="4"/>
  <c r="D18" i="15"/>
  <c r="R26" i="1"/>
  <c r="D40" i="15" l="1"/>
  <c r="D39" i="15"/>
  <c r="D19" i="15"/>
  <c r="D27" i="4"/>
  <c r="E27" i="4"/>
  <c r="E63" i="4" s="1"/>
  <c r="F27" i="4"/>
  <c r="F63" i="4" s="1"/>
  <c r="G27" i="4"/>
  <c r="G63" i="4" s="1"/>
  <c r="H27" i="4"/>
  <c r="I63" i="4"/>
  <c r="J27" i="4"/>
  <c r="J63" i="4" s="1"/>
  <c r="K27" i="4"/>
  <c r="K63" i="4" s="1"/>
  <c r="L27" i="4"/>
  <c r="M27" i="4"/>
  <c r="M63" i="4" s="1"/>
  <c r="N27" i="4"/>
  <c r="N63" i="4" s="1"/>
  <c r="O27" i="4"/>
  <c r="O63" i="4" s="1"/>
  <c r="P27" i="4"/>
  <c r="Q27" i="4"/>
  <c r="Q63" i="4" s="1"/>
  <c r="R27" i="4"/>
  <c r="R63" i="4" s="1"/>
  <c r="D28" i="4"/>
  <c r="D64" i="4" s="1"/>
  <c r="E28" i="4"/>
  <c r="F28" i="4"/>
  <c r="F64" i="4" s="1"/>
  <c r="G28" i="4"/>
  <c r="G64" i="4" s="1"/>
  <c r="H28" i="4"/>
  <c r="H64" i="4" s="1"/>
  <c r="I28" i="4"/>
  <c r="J28" i="4"/>
  <c r="J64" i="4" s="1"/>
  <c r="K28" i="4"/>
  <c r="K64" i="4" s="1"/>
  <c r="L28" i="4"/>
  <c r="L64" i="4" s="1"/>
  <c r="M28" i="4"/>
  <c r="N28" i="4"/>
  <c r="N64" i="4" s="1"/>
  <c r="O28" i="4"/>
  <c r="O64" i="4" s="1"/>
  <c r="P28" i="4"/>
  <c r="P64" i="4" s="1"/>
  <c r="Q28" i="4"/>
  <c r="R28" i="4"/>
  <c r="R64" i="4" s="1"/>
  <c r="D29" i="4"/>
  <c r="D65" i="4" s="1"/>
  <c r="E29" i="4"/>
  <c r="E65" i="4" s="1"/>
  <c r="F29" i="4"/>
  <c r="G29" i="4"/>
  <c r="G65" i="4" s="1"/>
  <c r="H29" i="4"/>
  <c r="H65" i="4" s="1"/>
  <c r="I29" i="4"/>
  <c r="I65" i="4" s="1"/>
  <c r="J29" i="4"/>
  <c r="K29" i="4"/>
  <c r="K65" i="4" s="1"/>
  <c r="L29" i="4"/>
  <c r="L65" i="4" s="1"/>
  <c r="M29" i="4"/>
  <c r="M65" i="4" s="1"/>
  <c r="N29" i="4"/>
  <c r="O29" i="4"/>
  <c r="O65" i="4" s="1"/>
  <c r="P29" i="4"/>
  <c r="P65" i="4" s="1"/>
  <c r="Q29" i="4"/>
  <c r="Q65" i="4" s="1"/>
  <c r="R29" i="4"/>
  <c r="D30" i="4"/>
  <c r="D66" i="4" s="1"/>
  <c r="E30" i="4"/>
  <c r="E66" i="4" s="1"/>
  <c r="F30" i="4"/>
  <c r="F66" i="4" s="1"/>
  <c r="G30" i="4"/>
  <c r="H30" i="4"/>
  <c r="H66" i="4" s="1"/>
  <c r="I30" i="4"/>
  <c r="I66" i="4" s="1"/>
  <c r="J30" i="4"/>
  <c r="J66" i="4" s="1"/>
  <c r="K30" i="4"/>
  <c r="L30" i="4"/>
  <c r="L66" i="4" s="1"/>
  <c r="M30" i="4"/>
  <c r="M66" i="4" s="1"/>
  <c r="N30" i="4"/>
  <c r="N66" i="4" s="1"/>
  <c r="O30" i="4"/>
  <c r="P30" i="4"/>
  <c r="P66" i="4" s="1"/>
  <c r="Q30" i="4"/>
  <c r="Q66" i="4" s="1"/>
  <c r="R30" i="4"/>
  <c r="R66" i="4" s="1"/>
  <c r="D31" i="4"/>
  <c r="E31" i="4"/>
  <c r="E67" i="4" s="1"/>
  <c r="F31" i="4"/>
  <c r="F67" i="4" s="1"/>
  <c r="G31" i="4"/>
  <c r="G67" i="4" s="1"/>
  <c r="H31" i="4"/>
  <c r="I31" i="4"/>
  <c r="I67" i="4" s="1"/>
  <c r="J31" i="4"/>
  <c r="J67" i="4" s="1"/>
  <c r="K31" i="4"/>
  <c r="K67" i="4" s="1"/>
  <c r="L31" i="4"/>
  <c r="M31" i="4"/>
  <c r="M67" i="4" s="1"/>
  <c r="N31" i="4"/>
  <c r="N67" i="4" s="1"/>
  <c r="O31" i="4"/>
  <c r="O67" i="4" s="1"/>
  <c r="P31" i="4"/>
  <c r="Q31" i="4"/>
  <c r="Q67" i="4" s="1"/>
  <c r="R31" i="4"/>
  <c r="R67" i="4" s="1"/>
  <c r="D32" i="4"/>
  <c r="D68" i="4" s="1"/>
  <c r="E32" i="4"/>
  <c r="E68" i="4" s="1"/>
  <c r="F32" i="4"/>
  <c r="F68" i="4" s="1"/>
  <c r="G32" i="4"/>
  <c r="G68" i="4" s="1"/>
  <c r="H32" i="4"/>
  <c r="H68" i="4" s="1"/>
  <c r="I32" i="4"/>
  <c r="I68" i="4" s="1"/>
  <c r="J32" i="4"/>
  <c r="J68" i="4" s="1"/>
  <c r="K32" i="4"/>
  <c r="K68" i="4" s="1"/>
  <c r="L32" i="4"/>
  <c r="L68" i="4" s="1"/>
  <c r="M32" i="4"/>
  <c r="M68" i="4" s="1"/>
  <c r="N32" i="4"/>
  <c r="N68" i="4" s="1"/>
  <c r="O32" i="4"/>
  <c r="O68" i="4" s="1"/>
  <c r="P32" i="4"/>
  <c r="P68" i="4" s="1"/>
  <c r="Q32" i="4"/>
  <c r="Q68" i="4" s="1"/>
  <c r="R32" i="4"/>
  <c r="R68" i="4" s="1"/>
  <c r="D33" i="4"/>
  <c r="D69" i="4" s="1"/>
  <c r="E33" i="4"/>
  <c r="E69" i="4" s="1"/>
  <c r="F33" i="4"/>
  <c r="G33" i="4"/>
  <c r="G69" i="4" s="1"/>
  <c r="H33" i="4"/>
  <c r="H69" i="4" s="1"/>
  <c r="I33" i="4"/>
  <c r="I69" i="4" s="1"/>
  <c r="J33" i="4"/>
  <c r="K33" i="4"/>
  <c r="K69" i="4" s="1"/>
  <c r="L33" i="4"/>
  <c r="L69" i="4" s="1"/>
  <c r="M33" i="4"/>
  <c r="M69" i="4" s="1"/>
  <c r="N33" i="4"/>
  <c r="O33" i="4"/>
  <c r="O69" i="4" s="1"/>
  <c r="P33" i="4"/>
  <c r="P69" i="4" s="1"/>
  <c r="Q33" i="4"/>
  <c r="Q69" i="4" s="1"/>
  <c r="R33" i="4"/>
  <c r="D34" i="4"/>
  <c r="D70" i="4" s="1"/>
  <c r="E34" i="4"/>
  <c r="E70" i="4" s="1"/>
  <c r="F34" i="4"/>
  <c r="G34" i="4"/>
  <c r="H34" i="4"/>
  <c r="H70" i="4" s="1"/>
  <c r="I34" i="4"/>
  <c r="I70" i="4" s="1"/>
  <c r="J34" i="4"/>
  <c r="J70" i="4" s="1"/>
  <c r="K34" i="4"/>
  <c r="L34" i="4"/>
  <c r="L70" i="4" s="1"/>
  <c r="M34" i="4"/>
  <c r="M70" i="4" s="1"/>
  <c r="N34" i="4"/>
  <c r="N70" i="4" s="1"/>
  <c r="O34" i="4"/>
  <c r="P34" i="4"/>
  <c r="P70" i="4" s="1"/>
  <c r="Q34" i="4"/>
  <c r="Q70" i="4" s="1"/>
  <c r="R34" i="4"/>
  <c r="R70" i="4" s="1"/>
  <c r="D35" i="4"/>
  <c r="E35" i="4"/>
  <c r="E71" i="4" s="1"/>
  <c r="F35" i="4"/>
  <c r="F71" i="4" s="1"/>
  <c r="G35" i="4"/>
  <c r="G71" i="4" s="1"/>
  <c r="H35" i="4"/>
  <c r="I35" i="4"/>
  <c r="I71" i="4" s="1"/>
  <c r="J35" i="4"/>
  <c r="J71" i="4" s="1"/>
  <c r="K35" i="4"/>
  <c r="K71" i="4" s="1"/>
  <c r="L35" i="4"/>
  <c r="M35" i="4"/>
  <c r="M71" i="4" s="1"/>
  <c r="N35" i="4"/>
  <c r="N71" i="4" s="1"/>
  <c r="O35" i="4"/>
  <c r="O71" i="4" s="1"/>
  <c r="P35" i="4"/>
  <c r="Q35" i="4"/>
  <c r="Q71" i="4" s="1"/>
  <c r="R35" i="4"/>
  <c r="R71" i="4" s="1"/>
  <c r="D36" i="4"/>
  <c r="D72" i="4" s="1"/>
  <c r="E36" i="4"/>
  <c r="F36" i="4"/>
  <c r="F72" i="4" s="1"/>
  <c r="G36" i="4"/>
  <c r="G72" i="4" s="1"/>
  <c r="H36" i="4"/>
  <c r="H72" i="4" s="1"/>
  <c r="I36" i="4"/>
  <c r="J36" i="4"/>
  <c r="J72" i="4" s="1"/>
  <c r="K36" i="4"/>
  <c r="K72" i="4" s="1"/>
  <c r="L36" i="4"/>
  <c r="L72" i="4" s="1"/>
  <c r="M36" i="4"/>
  <c r="N36" i="4"/>
  <c r="N72" i="4" s="1"/>
  <c r="O36" i="4"/>
  <c r="O72" i="4" s="1"/>
  <c r="P36" i="4"/>
  <c r="P72" i="4" s="1"/>
  <c r="Q36" i="4"/>
  <c r="R36" i="4"/>
  <c r="R72" i="4" s="1"/>
  <c r="D37" i="4"/>
  <c r="D73" i="4" s="1"/>
  <c r="E37" i="4"/>
  <c r="E73" i="4" s="1"/>
  <c r="F37" i="4"/>
  <c r="G37" i="4"/>
  <c r="G73" i="4" s="1"/>
  <c r="H37" i="4"/>
  <c r="H73" i="4" s="1"/>
  <c r="I37" i="4"/>
  <c r="I73" i="4" s="1"/>
  <c r="J37" i="4"/>
  <c r="K37" i="4"/>
  <c r="K73" i="4" s="1"/>
  <c r="L37" i="4"/>
  <c r="L73" i="4" s="1"/>
  <c r="M37" i="4"/>
  <c r="M73" i="4" s="1"/>
  <c r="N37" i="4"/>
  <c r="O37" i="4"/>
  <c r="O73" i="4" s="1"/>
  <c r="P37" i="4"/>
  <c r="P73" i="4" s="1"/>
  <c r="Q37" i="4"/>
  <c r="Q73" i="4" s="1"/>
  <c r="R37" i="4"/>
  <c r="R73" i="4" s="1"/>
  <c r="D38" i="4"/>
  <c r="D74" i="4" s="1"/>
  <c r="E38" i="4"/>
  <c r="E74" i="4" s="1"/>
  <c r="F38" i="4"/>
  <c r="F74" i="4" s="1"/>
  <c r="G38" i="4"/>
  <c r="H38" i="4"/>
  <c r="H74" i="4" s="1"/>
  <c r="I38" i="4"/>
  <c r="I74" i="4" s="1"/>
  <c r="J38" i="4"/>
  <c r="J74" i="4" s="1"/>
  <c r="K38" i="4"/>
  <c r="L38" i="4"/>
  <c r="L74" i="4" s="1"/>
  <c r="M38" i="4"/>
  <c r="M74" i="4" s="1"/>
  <c r="N38" i="4"/>
  <c r="N74" i="4" s="1"/>
  <c r="O38" i="4"/>
  <c r="P38" i="4"/>
  <c r="P74" i="4" s="1"/>
  <c r="Q38" i="4"/>
  <c r="Q74" i="4" s="1"/>
  <c r="R38" i="4"/>
  <c r="R74" i="4" s="1"/>
  <c r="C29" i="4"/>
  <c r="C30" i="4"/>
  <c r="C66" i="4" s="1"/>
  <c r="C31" i="4"/>
  <c r="C67" i="4" s="1"/>
  <c r="C32" i="4"/>
  <c r="C33" i="4"/>
  <c r="C34" i="4"/>
  <c r="C70" i="4" s="1"/>
  <c r="C35" i="4"/>
  <c r="C71" i="4" s="1"/>
  <c r="C36" i="4"/>
  <c r="C72" i="4" s="1"/>
  <c r="C37" i="4"/>
  <c r="C74" i="4"/>
  <c r="D173" i="4"/>
  <c r="D209" i="4" s="1"/>
  <c r="E173" i="4"/>
  <c r="E209" i="4" s="1"/>
  <c r="F173" i="4"/>
  <c r="F209" i="4" s="1"/>
  <c r="G173" i="4"/>
  <c r="G209" i="4" s="1"/>
  <c r="H173" i="4"/>
  <c r="H209" i="4" s="1"/>
  <c r="I173" i="4"/>
  <c r="I209" i="4" s="1"/>
  <c r="J173" i="4"/>
  <c r="J209" i="4" s="1"/>
  <c r="K173" i="4"/>
  <c r="K209" i="4" s="1"/>
  <c r="L173" i="4"/>
  <c r="L209" i="4" s="1"/>
  <c r="M173" i="4"/>
  <c r="M209" i="4" s="1"/>
  <c r="N173" i="4"/>
  <c r="N209" i="4" s="1"/>
  <c r="O173" i="4"/>
  <c r="O209" i="4" s="1"/>
  <c r="P173" i="4"/>
  <c r="P209" i="4" s="1"/>
  <c r="Q173" i="4"/>
  <c r="Q209" i="4" s="1"/>
  <c r="R173" i="4"/>
  <c r="R209" i="4" s="1"/>
  <c r="D174" i="4"/>
  <c r="D210" i="4" s="1"/>
  <c r="E174" i="4"/>
  <c r="E210" i="4" s="1"/>
  <c r="F174" i="4"/>
  <c r="F210" i="4" s="1"/>
  <c r="G174" i="4"/>
  <c r="G210" i="4" s="1"/>
  <c r="H174" i="4"/>
  <c r="H210" i="4" s="1"/>
  <c r="I174" i="4"/>
  <c r="I210" i="4" s="1"/>
  <c r="J174" i="4"/>
  <c r="J210" i="4" s="1"/>
  <c r="K174" i="4"/>
  <c r="K210" i="4" s="1"/>
  <c r="L174" i="4"/>
  <c r="L210" i="4" s="1"/>
  <c r="M174" i="4"/>
  <c r="M210" i="4" s="1"/>
  <c r="N174" i="4"/>
  <c r="N210" i="4" s="1"/>
  <c r="O174" i="4"/>
  <c r="O210" i="4" s="1"/>
  <c r="P174" i="4"/>
  <c r="P210" i="4" s="1"/>
  <c r="Q174" i="4"/>
  <c r="Q210" i="4" s="1"/>
  <c r="R174" i="4"/>
  <c r="R210" i="4" s="1"/>
  <c r="D175" i="4"/>
  <c r="D211" i="4" s="1"/>
  <c r="E175" i="4"/>
  <c r="E211" i="4" s="1"/>
  <c r="F175" i="4"/>
  <c r="F211" i="4" s="1"/>
  <c r="G175" i="4"/>
  <c r="G211" i="4" s="1"/>
  <c r="H175" i="4"/>
  <c r="H211" i="4" s="1"/>
  <c r="I175" i="4"/>
  <c r="I211" i="4" s="1"/>
  <c r="J175" i="4"/>
  <c r="J211" i="4" s="1"/>
  <c r="K175" i="4"/>
  <c r="K211" i="4" s="1"/>
  <c r="L175" i="4"/>
  <c r="L211" i="4" s="1"/>
  <c r="M175" i="4"/>
  <c r="M211" i="4" s="1"/>
  <c r="N175" i="4"/>
  <c r="N211" i="4" s="1"/>
  <c r="O175" i="4"/>
  <c r="O211" i="4" s="1"/>
  <c r="P175" i="4"/>
  <c r="P211" i="4" s="1"/>
  <c r="Q175" i="4"/>
  <c r="Q211" i="4" s="1"/>
  <c r="R175" i="4"/>
  <c r="R211" i="4" s="1"/>
  <c r="D176" i="4"/>
  <c r="D212" i="4" s="1"/>
  <c r="E176" i="4"/>
  <c r="E212" i="4" s="1"/>
  <c r="F176" i="4"/>
  <c r="F212" i="4" s="1"/>
  <c r="G176" i="4"/>
  <c r="G212" i="4" s="1"/>
  <c r="H176" i="4"/>
  <c r="H212" i="4" s="1"/>
  <c r="I176" i="4"/>
  <c r="I212" i="4" s="1"/>
  <c r="J176" i="4"/>
  <c r="J212" i="4" s="1"/>
  <c r="K176" i="4"/>
  <c r="K212" i="4" s="1"/>
  <c r="L176" i="4"/>
  <c r="L212" i="4" s="1"/>
  <c r="M176" i="4"/>
  <c r="M212" i="4" s="1"/>
  <c r="N176" i="4"/>
  <c r="N212" i="4" s="1"/>
  <c r="O176" i="4"/>
  <c r="O212" i="4" s="1"/>
  <c r="P176" i="4"/>
  <c r="P212" i="4" s="1"/>
  <c r="Q176" i="4"/>
  <c r="Q212" i="4" s="1"/>
  <c r="R176" i="4"/>
  <c r="R212" i="4" s="1"/>
  <c r="D177" i="4"/>
  <c r="D213" i="4" s="1"/>
  <c r="E177" i="4"/>
  <c r="E213" i="4" s="1"/>
  <c r="F177" i="4"/>
  <c r="F213" i="4" s="1"/>
  <c r="G177" i="4"/>
  <c r="G213" i="4" s="1"/>
  <c r="H177" i="4"/>
  <c r="H213" i="4" s="1"/>
  <c r="I177" i="4"/>
  <c r="I213" i="4" s="1"/>
  <c r="J177" i="4"/>
  <c r="J213" i="4" s="1"/>
  <c r="K177" i="4"/>
  <c r="K213" i="4" s="1"/>
  <c r="L177" i="4"/>
  <c r="L213" i="4" s="1"/>
  <c r="M177" i="4"/>
  <c r="M213" i="4" s="1"/>
  <c r="N177" i="4"/>
  <c r="N213" i="4" s="1"/>
  <c r="O177" i="4"/>
  <c r="O213" i="4" s="1"/>
  <c r="P177" i="4"/>
  <c r="P213" i="4" s="1"/>
  <c r="Q177" i="4"/>
  <c r="Q213" i="4" s="1"/>
  <c r="R177" i="4"/>
  <c r="R213" i="4" s="1"/>
  <c r="D178" i="4"/>
  <c r="D214" i="4" s="1"/>
  <c r="E178" i="4"/>
  <c r="E214" i="4" s="1"/>
  <c r="F178" i="4"/>
  <c r="F214" i="4" s="1"/>
  <c r="G178" i="4"/>
  <c r="G214" i="4" s="1"/>
  <c r="H178" i="4"/>
  <c r="H214" i="4" s="1"/>
  <c r="I178" i="4"/>
  <c r="I214" i="4" s="1"/>
  <c r="J178" i="4"/>
  <c r="J214" i="4" s="1"/>
  <c r="K178" i="4"/>
  <c r="K214" i="4" s="1"/>
  <c r="L178" i="4"/>
  <c r="L214" i="4" s="1"/>
  <c r="M178" i="4"/>
  <c r="M214" i="4" s="1"/>
  <c r="N178" i="4"/>
  <c r="N214" i="4" s="1"/>
  <c r="O178" i="4"/>
  <c r="O214" i="4" s="1"/>
  <c r="P178" i="4"/>
  <c r="P214" i="4" s="1"/>
  <c r="Q178" i="4"/>
  <c r="Q214" i="4" s="1"/>
  <c r="R178" i="4"/>
  <c r="R214" i="4" s="1"/>
  <c r="D179" i="4"/>
  <c r="D215" i="4" s="1"/>
  <c r="E179" i="4"/>
  <c r="E215" i="4" s="1"/>
  <c r="F179" i="4"/>
  <c r="F215" i="4" s="1"/>
  <c r="G179" i="4"/>
  <c r="G215" i="4" s="1"/>
  <c r="H179" i="4"/>
  <c r="H215" i="4" s="1"/>
  <c r="I179" i="4"/>
  <c r="I215" i="4" s="1"/>
  <c r="J179" i="4"/>
  <c r="J215" i="4" s="1"/>
  <c r="K179" i="4"/>
  <c r="K215" i="4" s="1"/>
  <c r="L179" i="4"/>
  <c r="L215" i="4" s="1"/>
  <c r="M179" i="4"/>
  <c r="M215" i="4" s="1"/>
  <c r="N179" i="4"/>
  <c r="N215" i="4" s="1"/>
  <c r="O179" i="4"/>
  <c r="O215" i="4" s="1"/>
  <c r="P179" i="4"/>
  <c r="P215" i="4" s="1"/>
  <c r="Q179" i="4"/>
  <c r="Q215" i="4" s="1"/>
  <c r="R179" i="4"/>
  <c r="R215" i="4" s="1"/>
  <c r="D180" i="4"/>
  <c r="D216" i="4" s="1"/>
  <c r="E180" i="4"/>
  <c r="E216" i="4" s="1"/>
  <c r="F180" i="4"/>
  <c r="F216" i="4" s="1"/>
  <c r="G180" i="4"/>
  <c r="G216" i="4" s="1"/>
  <c r="H180" i="4"/>
  <c r="H216" i="4" s="1"/>
  <c r="I180" i="4"/>
  <c r="I216" i="4" s="1"/>
  <c r="J180" i="4"/>
  <c r="J216" i="4" s="1"/>
  <c r="K180" i="4"/>
  <c r="K216" i="4" s="1"/>
  <c r="L180" i="4"/>
  <c r="L216" i="4" s="1"/>
  <c r="M180" i="4"/>
  <c r="M216" i="4" s="1"/>
  <c r="N180" i="4"/>
  <c r="N216" i="4" s="1"/>
  <c r="O180" i="4"/>
  <c r="O216" i="4" s="1"/>
  <c r="P180" i="4"/>
  <c r="P216" i="4" s="1"/>
  <c r="Q180" i="4"/>
  <c r="Q216" i="4" s="1"/>
  <c r="R180" i="4"/>
  <c r="R216" i="4" s="1"/>
  <c r="D181" i="4"/>
  <c r="D217" i="4" s="1"/>
  <c r="E181" i="4"/>
  <c r="E217" i="4" s="1"/>
  <c r="F181" i="4"/>
  <c r="F217" i="4" s="1"/>
  <c r="G181" i="4"/>
  <c r="G217" i="4" s="1"/>
  <c r="H181" i="4"/>
  <c r="H217" i="4" s="1"/>
  <c r="I181" i="4"/>
  <c r="I217" i="4" s="1"/>
  <c r="J181" i="4"/>
  <c r="J217" i="4" s="1"/>
  <c r="K181" i="4"/>
  <c r="K217" i="4" s="1"/>
  <c r="L181" i="4"/>
  <c r="L217" i="4" s="1"/>
  <c r="M181" i="4"/>
  <c r="M217" i="4" s="1"/>
  <c r="N181" i="4"/>
  <c r="N217" i="4" s="1"/>
  <c r="O181" i="4"/>
  <c r="O217" i="4" s="1"/>
  <c r="P181" i="4"/>
  <c r="P217" i="4" s="1"/>
  <c r="Q181" i="4"/>
  <c r="Q217" i="4" s="1"/>
  <c r="R181" i="4"/>
  <c r="R217" i="4" s="1"/>
  <c r="D182" i="4"/>
  <c r="D218" i="4" s="1"/>
  <c r="E182" i="4"/>
  <c r="E218" i="4" s="1"/>
  <c r="F182" i="4"/>
  <c r="F218" i="4" s="1"/>
  <c r="G182" i="4"/>
  <c r="G218" i="4" s="1"/>
  <c r="H182" i="4"/>
  <c r="H218" i="4" s="1"/>
  <c r="I182" i="4"/>
  <c r="I218" i="4" s="1"/>
  <c r="J182" i="4"/>
  <c r="J218" i="4" s="1"/>
  <c r="K182" i="4"/>
  <c r="K218" i="4" s="1"/>
  <c r="L182" i="4"/>
  <c r="L218" i="4" s="1"/>
  <c r="M182" i="4"/>
  <c r="M218" i="4" s="1"/>
  <c r="N182" i="4"/>
  <c r="N218" i="4" s="1"/>
  <c r="O182" i="4"/>
  <c r="O218" i="4" s="1"/>
  <c r="P182" i="4"/>
  <c r="P218" i="4" s="1"/>
  <c r="Q182" i="4"/>
  <c r="Q218" i="4" s="1"/>
  <c r="R182" i="4"/>
  <c r="R218" i="4" s="1"/>
  <c r="D183" i="4"/>
  <c r="D219" i="4" s="1"/>
  <c r="E183" i="4"/>
  <c r="E219" i="4" s="1"/>
  <c r="F183" i="4"/>
  <c r="F219" i="4" s="1"/>
  <c r="G183" i="4"/>
  <c r="G219" i="4" s="1"/>
  <c r="H183" i="4"/>
  <c r="H219" i="4" s="1"/>
  <c r="I183" i="4"/>
  <c r="I219" i="4" s="1"/>
  <c r="J183" i="4"/>
  <c r="J219" i="4" s="1"/>
  <c r="K183" i="4"/>
  <c r="K219" i="4" s="1"/>
  <c r="L183" i="4"/>
  <c r="L219" i="4" s="1"/>
  <c r="M183" i="4"/>
  <c r="M219" i="4" s="1"/>
  <c r="N183" i="4"/>
  <c r="N219" i="4" s="1"/>
  <c r="O183" i="4"/>
  <c r="O219" i="4" s="1"/>
  <c r="P183" i="4"/>
  <c r="P219" i="4" s="1"/>
  <c r="Q183" i="4"/>
  <c r="Q219" i="4" s="1"/>
  <c r="R183" i="4"/>
  <c r="R219" i="4" s="1"/>
  <c r="D184" i="4"/>
  <c r="D220" i="4" s="1"/>
  <c r="E184" i="4"/>
  <c r="E220" i="4" s="1"/>
  <c r="F184" i="4"/>
  <c r="F220" i="4" s="1"/>
  <c r="G184" i="4"/>
  <c r="G220" i="4" s="1"/>
  <c r="H184" i="4"/>
  <c r="H220" i="4" s="1"/>
  <c r="I184" i="4"/>
  <c r="I220" i="4" s="1"/>
  <c r="J184" i="4"/>
  <c r="J220" i="4" s="1"/>
  <c r="K184" i="4"/>
  <c r="K220" i="4" s="1"/>
  <c r="L184" i="4"/>
  <c r="L220" i="4" s="1"/>
  <c r="M184" i="4"/>
  <c r="M220" i="4" s="1"/>
  <c r="N184" i="4"/>
  <c r="N220" i="4" s="1"/>
  <c r="O184" i="4"/>
  <c r="O220" i="4" s="1"/>
  <c r="P184" i="4"/>
  <c r="P220" i="4" s="1"/>
  <c r="Q184" i="4"/>
  <c r="Q220" i="4" s="1"/>
  <c r="R184" i="4"/>
  <c r="R220" i="4" s="1"/>
  <c r="C174" i="4"/>
  <c r="C175" i="4"/>
  <c r="C211" i="4" s="1"/>
  <c r="C176" i="4"/>
  <c r="C212" i="4" s="1"/>
  <c r="C177" i="4"/>
  <c r="C213" i="4" s="1"/>
  <c r="C178" i="4"/>
  <c r="C214" i="4" s="1"/>
  <c r="C179" i="4"/>
  <c r="C215" i="4" s="1"/>
  <c r="C180" i="4"/>
  <c r="C216" i="4" s="1"/>
  <c r="C181" i="4"/>
  <c r="C217" i="4" s="1"/>
  <c r="C182" i="4"/>
  <c r="C218" i="4" s="1"/>
  <c r="C183" i="4"/>
  <c r="C219" i="4" s="1"/>
  <c r="C184" i="4"/>
  <c r="C220" i="4" s="1"/>
  <c r="F70" i="4" l="1"/>
  <c r="F63" i="11"/>
  <c r="C68" i="4"/>
  <c r="C49" i="11"/>
  <c r="C39" i="4"/>
  <c r="C57" i="11"/>
  <c r="C210" i="4"/>
  <c r="C66" i="11"/>
  <c r="C73" i="4"/>
  <c r="C62" i="11"/>
  <c r="C69" i="4"/>
  <c r="C58" i="11"/>
  <c r="C65" i="4"/>
  <c r="O67" i="11"/>
  <c r="O74" i="4"/>
  <c r="K67" i="11"/>
  <c r="K74" i="4"/>
  <c r="G67" i="11"/>
  <c r="G74" i="4"/>
  <c r="N66" i="11"/>
  <c r="N73" i="4"/>
  <c r="J66" i="11"/>
  <c r="J73" i="4"/>
  <c r="F66" i="11"/>
  <c r="F73" i="4"/>
  <c r="Q65" i="11"/>
  <c r="Q72" i="4"/>
  <c r="M65" i="11"/>
  <c r="M72" i="4"/>
  <c r="I65" i="11"/>
  <c r="I72" i="4"/>
  <c r="E65" i="11"/>
  <c r="E72" i="4"/>
  <c r="P64" i="11"/>
  <c r="P71" i="4"/>
  <c r="L64" i="11"/>
  <c r="L71" i="4"/>
  <c r="H64" i="11"/>
  <c r="H71" i="4"/>
  <c r="D64" i="11"/>
  <c r="D71" i="4"/>
  <c r="O63" i="11"/>
  <c r="O70" i="4"/>
  <c r="K63" i="11"/>
  <c r="K70" i="4"/>
  <c r="G63" i="11"/>
  <c r="G70" i="4"/>
  <c r="R62" i="11"/>
  <c r="R69" i="4"/>
  <c r="N62" i="11"/>
  <c r="N69" i="4"/>
  <c r="J62" i="11"/>
  <c r="J69" i="4"/>
  <c r="F62" i="11"/>
  <c r="F69" i="4"/>
  <c r="P60" i="11"/>
  <c r="P67" i="4"/>
  <c r="L60" i="11"/>
  <c r="L67" i="4"/>
  <c r="H60" i="11"/>
  <c r="H67" i="4"/>
  <c r="D60" i="11"/>
  <c r="D67" i="4"/>
  <c r="O59" i="11"/>
  <c r="O66" i="4"/>
  <c r="K59" i="11"/>
  <c r="K66" i="4"/>
  <c r="G59" i="11"/>
  <c r="G66" i="4"/>
  <c r="R58" i="11"/>
  <c r="R65" i="4"/>
  <c r="N58" i="11"/>
  <c r="N65" i="4"/>
  <c r="J58" i="11"/>
  <c r="J65" i="4"/>
  <c r="F58" i="11"/>
  <c r="F65" i="4"/>
  <c r="Q57" i="11"/>
  <c r="Q64" i="4"/>
  <c r="M57" i="11"/>
  <c r="M64" i="4"/>
  <c r="I57" i="11"/>
  <c r="I64" i="4"/>
  <c r="E57" i="11"/>
  <c r="E64" i="4"/>
  <c r="P56" i="11"/>
  <c r="P63" i="4"/>
  <c r="L56" i="11"/>
  <c r="L63" i="4"/>
  <c r="H56" i="11"/>
  <c r="H63" i="4"/>
  <c r="D56" i="11"/>
  <c r="D63" i="4"/>
  <c r="P51" i="11"/>
  <c r="L51" i="11"/>
  <c r="H51" i="11"/>
  <c r="D51" i="11"/>
  <c r="C67" i="11"/>
  <c r="C63" i="11"/>
  <c r="C59" i="11"/>
  <c r="P67" i="11"/>
  <c r="L67" i="11"/>
  <c r="D67" i="11"/>
  <c r="O66" i="11"/>
  <c r="K66" i="11"/>
  <c r="G66" i="11"/>
  <c r="R65" i="11"/>
  <c r="N65" i="11"/>
  <c r="J65" i="11"/>
  <c r="F65" i="11"/>
  <c r="Q64" i="11"/>
  <c r="M64" i="11"/>
  <c r="I64" i="11"/>
  <c r="E64" i="11"/>
  <c r="P63" i="11"/>
  <c r="L63" i="11"/>
  <c r="H63" i="11"/>
  <c r="D63" i="11"/>
  <c r="O62" i="11"/>
  <c r="K62" i="11"/>
  <c r="G62" i="11"/>
  <c r="Q60" i="11"/>
  <c r="M60" i="11"/>
  <c r="I60" i="11"/>
  <c r="E60" i="11"/>
  <c r="P59" i="11"/>
  <c r="L59" i="11"/>
  <c r="H59" i="11"/>
  <c r="D59" i="11"/>
  <c r="O58" i="11"/>
  <c r="K58" i="11"/>
  <c r="G58" i="11"/>
  <c r="R57" i="11"/>
  <c r="N57" i="11"/>
  <c r="J57" i="11"/>
  <c r="F57" i="11"/>
  <c r="Q56" i="11"/>
  <c r="M56" i="11"/>
  <c r="I56" i="11"/>
  <c r="E56" i="11"/>
  <c r="O51" i="11"/>
  <c r="G51" i="11"/>
  <c r="R51" i="11"/>
  <c r="N51" i="11"/>
  <c r="J51" i="11"/>
  <c r="F51" i="11"/>
  <c r="C65" i="11"/>
  <c r="R67" i="11"/>
  <c r="N67" i="11"/>
  <c r="J67" i="11"/>
  <c r="F67" i="11"/>
  <c r="Q66" i="11"/>
  <c r="M66" i="11"/>
  <c r="I66" i="11"/>
  <c r="E66" i="11"/>
  <c r="P65" i="11"/>
  <c r="L65" i="11"/>
  <c r="H65" i="11"/>
  <c r="D65" i="11"/>
  <c r="O64" i="11"/>
  <c r="K64" i="11"/>
  <c r="G64" i="11"/>
  <c r="R63" i="11"/>
  <c r="N63" i="11"/>
  <c r="J63" i="11"/>
  <c r="Q62" i="11"/>
  <c r="M62" i="11"/>
  <c r="I62" i="11"/>
  <c r="E62" i="11"/>
  <c r="O60" i="11"/>
  <c r="K60" i="11"/>
  <c r="G60" i="11"/>
  <c r="R59" i="11"/>
  <c r="N59" i="11"/>
  <c r="J59" i="11"/>
  <c r="F59" i="11"/>
  <c r="Q58" i="11"/>
  <c r="M58" i="11"/>
  <c r="I58" i="11"/>
  <c r="E58" i="11"/>
  <c r="P57" i="11"/>
  <c r="L57" i="11"/>
  <c r="H57" i="11"/>
  <c r="D57" i="11"/>
  <c r="O56" i="11"/>
  <c r="K56" i="11"/>
  <c r="G56" i="11"/>
  <c r="K51" i="11"/>
  <c r="C51" i="11"/>
  <c r="Q51" i="11"/>
  <c r="M51" i="11"/>
  <c r="I51" i="11"/>
  <c r="E51" i="11"/>
  <c r="C64" i="11"/>
  <c r="C60" i="11"/>
  <c r="Q67" i="11"/>
  <c r="M67" i="11"/>
  <c r="I67" i="11"/>
  <c r="E67" i="11"/>
  <c r="P66" i="11"/>
  <c r="L66" i="11"/>
  <c r="H66" i="11"/>
  <c r="D66" i="11"/>
  <c r="O65" i="11"/>
  <c r="K65" i="11"/>
  <c r="G65" i="11"/>
  <c r="R64" i="11"/>
  <c r="N64" i="11"/>
  <c r="J64" i="11"/>
  <c r="F64" i="11"/>
  <c r="Q63" i="11"/>
  <c r="M63" i="11"/>
  <c r="I63" i="11"/>
  <c r="E63" i="11"/>
  <c r="P62" i="11"/>
  <c r="L62" i="11"/>
  <c r="H62" i="11"/>
  <c r="D62" i="11"/>
  <c r="R60" i="11"/>
  <c r="N60" i="11"/>
  <c r="J60" i="11"/>
  <c r="F60" i="11"/>
  <c r="Q59" i="11"/>
  <c r="M59" i="11"/>
  <c r="I59" i="11"/>
  <c r="E59" i="11"/>
  <c r="P58" i="11"/>
  <c r="L58" i="11"/>
  <c r="H58" i="11"/>
  <c r="D58" i="11"/>
  <c r="O57" i="11"/>
  <c r="K57" i="11"/>
  <c r="G57" i="11"/>
  <c r="R56" i="11"/>
  <c r="N56" i="11"/>
  <c r="J56" i="11"/>
  <c r="F56" i="11"/>
  <c r="R66" i="11"/>
  <c r="Q49" i="11"/>
  <c r="Q61" i="11"/>
  <c r="R49" i="11"/>
  <c r="R61" i="11"/>
  <c r="M49" i="11"/>
  <c r="M61" i="11"/>
  <c r="P49" i="11"/>
  <c r="P61" i="11"/>
  <c r="L49" i="11"/>
  <c r="L61" i="11"/>
  <c r="O61" i="11"/>
  <c r="O49" i="11"/>
  <c r="K49" i="11"/>
  <c r="K61" i="11"/>
  <c r="N49" i="11"/>
  <c r="N61" i="11"/>
  <c r="J49" i="11"/>
  <c r="J61" i="11"/>
  <c r="E61" i="11"/>
  <c r="E49" i="11"/>
  <c r="C61" i="11"/>
  <c r="H49" i="11"/>
  <c r="H61" i="11"/>
  <c r="D61" i="11"/>
  <c r="D49" i="11"/>
  <c r="G49" i="11"/>
  <c r="G61" i="11"/>
  <c r="I49" i="11"/>
  <c r="I61" i="11"/>
  <c r="H67" i="11"/>
  <c r="F49" i="11"/>
  <c r="F61" i="11"/>
  <c r="N86" i="6"/>
  <c r="D6" i="4"/>
  <c r="G52" i="11" l="1"/>
  <c r="G69" i="11" s="1"/>
  <c r="G70" i="11" s="1"/>
  <c r="G7" i="27" s="1"/>
  <c r="G8" i="27" s="1"/>
  <c r="C75" i="4"/>
  <c r="D65" i="23" s="1"/>
  <c r="M52" i="11"/>
  <c r="M69" i="11" s="1"/>
  <c r="M70" i="11" s="1"/>
  <c r="M7" i="27" s="1"/>
  <c r="C68" i="11"/>
  <c r="L68" i="11"/>
  <c r="M86" i="6"/>
  <c r="D8" i="23"/>
  <c r="D73" i="23" s="1"/>
  <c r="O86" i="6"/>
  <c r="L86" i="6"/>
  <c r="E52" i="11"/>
  <c r="E69" i="11" s="1"/>
  <c r="E70" i="11" s="1"/>
  <c r="E7" i="27" s="1"/>
  <c r="K52" i="11"/>
  <c r="K69" i="11" s="1"/>
  <c r="K70" i="11" s="1"/>
  <c r="K7" i="27" s="1"/>
  <c r="L52" i="11"/>
  <c r="L69" i="11" s="1"/>
  <c r="L70" i="11" s="1"/>
  <c r="L7" i="27" s="1"/>
  <c r="G27" i="15"/>
  <c r="G29" i="15"/>
  <c r="M28" i="15"/>
  <c r="H52" i="11"/>
  <c r="H69" i="11" s="1"/>
  <c r="H70" i="11" s="1"/>
  <c r="H7" i="27" s="1"/>
  <c r="R52" i="11"/>
  <c r="R69" i="11" s="1"/>
  <c r="R70" i="11" s="1"/>
  <c r="R7" i="27" s="1"/>
  <c r="G28" i="15"/>
  <c r="D52" i="11"/>
  <c r="D69" i="11" s="1"/>
  <c r="D70" i="11" s="1"/>
  <c r="D7" i="27" s="1"/>
  <c r="F52" i="11"/>
  <c r="F69" i="11" s="1"/>
  <c r="F70" i="11" s="1"/>
  <c r="F7" i="27" s="1"/>
  <c r="C52" i="11"/>
  <c r="N52" i="11"/>
  <c r="N69" i="11" s="1"/>
  <c r="N70" i="11" s="1"/>
  <c r="N7" i="27" s="1"/>
  <c r="P52" i="11"/>
  <c r="P69" i="11" s="1"/>
  <c r="P70" i="11" s="1"/>
  <c r="P7" i="27" s="1"/>
  <c r="P68" i="11"/>
  <c r="E68" i="11"/>
  <c r="G68" i="11"/>
  <c r="H68" i="11"/>
  <c r="J68" i="11"/>
  <c r="M68" i="11"/>
  <c r="O68" i="11"/>
  <c r="F68" i="11"/>
  <c r="I68" i="11"/>
  <c r="N68" i="11"/>
  <c r="D68" i="11"/>
  <c r="Q52" i="11"/>
  <c r="Q69" i="11" s="1"/>
  <c r="Q70" i="11" s="1"/>
  <c r="Q7" i="27" s="1"/>
  <c r="I52" i="11"/>
  <c r="I69" i="11" s="1"/>
  <c r="I70" i="11" s="1"/>
  <c r="I7" i="27" s="1"/>
  <c r="J52" i="11"/>
  <c r="J69" i="11" s="1"/>
  <c r="J70" i="11" s="1"/>
  <c r="J7" i="27" s="1"/>
  <c r="J8" i="27" s="1"/>
  <c r="J11" i="27" s="1"/>
  <c r="K68" i="11"/>
  <c r="O52" i="11"/>
  <c r="O69" i="11" s="1"/>
  <c r="O70" i="11" s="1"/>
  <c r="O7" i="27" s="1"/>
  <c r="Q68" i="11"/>
  <c r="R68" i="11"/>
  <c r="F84" i="5"/>
  <c r="G84" i="5"/>
  <c r="E84" i="5"/>
  <c r="R35" i="10"/>
  <c r="Q35" i="10"/>
  <c r="P35" i="10"/>
  <c r="O35" i="10"/>
  <c r="N35" i="10"/>
  <c r="M35" i="10"/>
  <c r="L35" i="10"/>
  <c r="K35" i="10"/>
  <c r="J35" i="10"/>
  <c r="I35" i="10"/>
  <c r="H35" i="10"/>
  <c r="G35" i="10"/>
  <c r="F35" i="10"/>
  <c r="E35" i="10"/>
  <c r="D35" i="10"/>
  <c r="C35" i="10"/>
  <c r="R70" i="10"/>
  <c r="Q70" i="10"/>
  <c r="P70" i="10"/>
  <c r="O70" i="10"/>
  <c r="N70" i="10"/>
  <c r="M70" i="10"/>
  <c r="L70" i="10"/>
  <c r="K70" i="10"/>
  <c r="J70" i="10"/>
  <c r="I70" i="10"/>
  <c r="H70" i="10"/>
  <c r="G70" i="10"/>
  <c r="F70" i="10"/>
  <c r="E70" i="10"/>
  <c r="D70" i="10"/>
  <c r="C70" i="10"/>
  <c r="R105" i="10"/>
  <c r="Q105" i="10"/>
  <c r="P105" i="10"/>
  <c r="O105" i="10"/>
  <c r="N105" i="10"/>
  <c r="M105" i="10"/>
  <c r="L105" i="10"/>
  <c r="K105" i="10"/>
  <c r="J105" i="10"/>
  <c r="I105" i="10"/>
  <c r="H105" i="10"/>
  <c r="G105" i="10"/>
  <c r="F105" i="10"/>
  <c r="E105" i="10"/>
  <c r="D105" i="10"/>
  <c r="C105" i="10"/>
  <c r="G71" i="11" l="1"/>
  <c r="G37" i="15"/>
  <c r="M38" i="15"/>
  <c r="M36" i="15"/>
  <c r="M71" i="11"/>
  <c r="M27" i="15"/>
  <c r="M37" i="15"/>
  <c r="M31" i="15"/>
  <c r="M30" i="15"/>
  <c r="M29" i="15"/>
  <c r="G30" i="15"/>
  <c r="G31" i="15"/>
  <c r="G38" i="15"/>
  <c r="G36" i="15"/>
  <c r="G71" i="10"/>
  <c r="O71" i="10"/>
  <c r="K71" i="10"/>
  <c r="E106" i="10"/>
  <c r="I106" i="10"/>
  <c r="M106" i="10"/>
  <c r="Q106" i="10"/>
  <c r="E71" i="10"/>
  <c r="I71" i="10"/>
  <c r="M71" i="10"/>
  <c r="Q71" i="10"/>
  <c r="E36" i="10"/>
  <c r="I36" i="10"/>
  <c r="M36" i="10"/>
  <c r="Q36" i="10"/>
  <c r="C29" i="15"/>
  <c r="C69" i="11"/>
  <c r="C70" i="11" s="1"/>
  <c r="C7" i="27" s="1"/>
  <c r="C38" i="15"/>
  <c r="C27" i="15"/>
  <c r="C36" i="15"/>
  <c r="I37" i="15"/>
  <c r="F106" i="10"/>
  <c r="J106" i="10"/>
  <c r="N106" i="10"/>
  <c r="R106" i="10"/>
  <c r="G106" i="10"/>
  <c r="K106" i="10"/>
  <c r="O106" i="10"/>
  <c r="D106" i="10"/>
  <c r="H106" i="10"/>
  <c r="L106" i="10"/>
  <c r="P106" i="10"/>
  <c r="D71" i="10"/>
  <c r="H71" i="10"/>
  <c r="L71" i="10"/>
  <c r="P71" i="10"/>
  <c r="F71" i="10"/>
  <c r="J71" i="10"/>
  <c r="N71" i="10"/>
  <c r="R71" i="10"/>
  <c r="F36" i="10"/>
  <c r="J36" i="10"/>
  <c r="N36" i="10"/>
  <c r="R36" i="10"/>
  <c r="G36" i="10"/>
  <c r="K36" i="10"/>
  <c r="O36" i="10"/>
  <c r="D36" i="10"/>
  <c r="H36" i="10"/>
  <c r="L36" i="10"/>
  <c r="P36" i="10"/>
  <c r="E28" i="15"/>
  <c r="E71" i="11"/>
  <c r="E37" i="15"/>
  <c r="L27" i="15"/>
  <c r="E29" i="15"/>
  <c r="E30" i="15"/>
  <c r="E36" i="15"/>
  <c r="E31" i="15"/>
  <c r="E38" i="15"/>
  <c r="E27" i="15"/>
  <c r="K30" i="15"/>
  <c r="K36" i="15"/>
  <c r="K37" i="15"/>
  <c r="K27" i="15"/>
  <c r="K28" i="15"/>
  <c r="K71" i="11"/>
  <c r="K29" i="15"/>
  <c r="K31" i="15"/>
  <c r="L30" i="15"/>
  <c r="L31" i="15"/>
  <c r="L28" i="15"/>
  <c r="L71" i="11"/>
  <c r="L36" i="15"/>
  <c r="L29" i="15"/>
  <c r="K38" i="15"/>
  <c r="L38" i="15"/>
  <c r="L37" i="15"/>
  <c r="N36" i="15"/>
  <c r="N30" i="15"/>
  <c r="D28" i="15"/>
  <c r="D31" i="15"/>
  <c r="Q31" i="15"/>
  <c r="Q38" i="15"/>
  <c r="Q30" i="15"/>
  <c r="P71" i="11"/>
  <c r="R28" i="15"/>
  <c r="N31" i="15"/>
  <c r="D29" i="15"/>
  <c r="R30" i="15"/>
  <c r="Q27" i="15"/>
  <c r="D36" i="15"/>
  <c r="Q29" i="15"/>
  <c r="P36" i="15"/>
  <c r="I30" i="15"/>
  <c r="N38" i="15"/>
  <c r="F38" i="15"/>
  <c r="I38" i="15"/>
  <c r="H30" i="15"/>
  <c r="Q36" i="15"/>
  <c r="Q28" i="15"/>
  <c r="P30" i="15"/>
  <c r="H29" i="15"/>
  <c r="Q37" i="15"/>
  <c r="D38" i="15"/>
  <c r="D37" i="15"/>
  <c r="J27" i="15"/>
  <c r="J37" i="15"/>
  <c r="J36" i="15"/>
  <c r="R36" i="15"/>
  <c r="J30" i="15"/>
  <c r="O28" i="15"/>
  <c r="I28" i="15"/>
  <c r="J38" i="15"/>
  <c r="R27" i="15"/>
  <c r="F29" i="15"/>
  <c r="C30" i="15"/>
  <c r="H71" i="11"/>
  <c r="C28" i="15"/>
  <c r="F30" i="15"/>
  <c r="P37" i="15"/>
  <c r="F28" i="15"/>
  <c r="H28" i="15"/>
  <c r="O38" i="15"/>
  <c r="I36" i="15"/>
  <c r="R29" i="15"/>
  <c r="P27" i="15"/>
  <c r="O29" i="15"/>
  <c r="P28" i="15"/>
  <c r="H38" i="15"/>
  <c r="H37" i="15"/>
  <c r="R37" i="15"/>
  <c r="P31" i="15"/>
  <c r="O37" i="15"/>
  <c r="R31" i="15"/>
  <c r="R71" i="11"/>
  <c r="P38" i="15"/>
  <c r="D30" i="15"/>
  <c r="O36" i="15"/>
  <c r="J28" i="15"/>
  <c r="H31" i="15"/>
  <c r="R38" i="15"/>
  <c r="C31" i="15"/>
  <c r="J29" i="15"/>
  <c r="H27" i="15"/>
  <c r="F36" i="15"/>
  <c r="N28" i="15"/>
  <c r="H36" i="15"/>
  <c r="O27" i="15"/>
  <c r="J31" i="15"/>
  <c r="F27" i="15"/>
  <c r="C37" i="15"/>
  <c r="O31" i="15"/>
  <c r="F31" i="15"/>
  <c r="N37" i="15"/>
  <c r="O30" i="15"/>
  <c r="I31" i="15"/>
  <c r="I29" i="15"/>
  <c r="P29" i="15"/>
  <c r="I27" i="15"/>
  <c r="F37" i="15"/>
  <c r="N29" i="15"/>
  <c r="D27" i="15"/>
  <c r="N27" i="15"/>
  <c r="F71" i="11"/>
  <c r="D71" i="11"/>
  <c r="N71" i="11"/>
  <c r="O71" i="11"/>
  <c r="Q71" i="11"/>
  <c r="I71" i="11"/>
  <c r="J71" i="11"/>
  <c r="D20" i="6"/>
  <c r="E20" i="6"/>
  <c r="G20" i="6"/>
  <c r="H20" i="6"/>
  <c r="I20" i="6"/>
  <c r="P20" i="6"/>
  <c r="R20" i="6"/>
  <c r="R84" i="5"/>
  <c r="Q84" i="5"/>
  <c r="P84" i="5"/>
  <c r="O84" i="5"/>
  <c r="H84" i="5"/>
  <c r="D84" i="5"/>
  <c r="R203" i="4"/>
  <c r="Q203" i="4"/>
  <c r="P203" i="4"/>
  <c r="O203" i="4"/>
  <c r="N203" i="4"/>
  <c r="O31" i="23" s="1"/>
  <c r="M203" i="4"/>
  <c r="N31" i="23" s="1"/>
  <c r="L203" i="4"/>
  <c r="M31" i="23" s="1"/>
  <c r="K203" i="4"/>
  <c r="L31" i="23" s="1"/>
  <c r="J203" i="4"/>
  <c r="I203" i="4"/>
  <c r="H203" i="4"/>
  <c r="G203" i="4"/>
  <c r="F203" i="4"/>
  <c r="E203" i="4"/>
  <c r="D203" i="4"/>
  <c r="C203" i="4"/>
  <c r="R185" i="4"/>
  <c r="R221" i="4" s="1"/>
  <c r="S69" i="23" s="1"/>
  <c r="Q185" i="4"/>
  <c r="Q221" i="4" s="1"/>
  <c r="R69" i="23" s="1"/>
  <c r="P185" i="4"/>
  <c r="O185" i="4"/>
  <c r="N185" i="4"/>
  <c r="N221" i="4" s="1"/>
  <c r="O69" i="23" s="1"/>
  <c r="M185" i="4"/>
  <c r="M221" i="4" s="1"/>
  <c r="N69" i="23" s="1"/>
  <c r="L185" i="4"/>
  <c r="L221" i="4" s="1"/>
  <c r="M69" i="23" s="1"/>
  <c r="K185" i="4"/>
  <c r="K221" i="4" s="1"/>
  <c r="L69" i="23" s="1"/>
  <c r="J185" i="4"/>
  <c r="J221" i="4" s="1"/>
  <c r="K69" i="23" s="1"/>
  <c r="I185" i="4"/>
  <c r="I221" i="4" s="1"/>
  <c r="J69" i="23" s="1"/>
  <c r="H185" i="4"/>
  <c r="H221" i="4" s="1"/>
  <c r="I69" i="23" s="1"/>
  <c r="G185" i="4"/>
  <c r="F185" i="4"/>
  <c r="F221" i="4" s="1"/>
  <c r="G69" i="23" s="1"/>
  <c r="E185" i="4"/>
  <c r="D185" i="4"/>
  <c r="C185" i="4"/>
  <c r="R168" i="4"/>
  <c r="Q168" i="4"/>
  <c r="P168" i="4"/>
  <c r="O168" i="4"/>
  <c r="N168" i="4"/>
  <c r="M168" i="4"/>
  <c r="L168" i="4"/>
  <c r="K168" i="4"/>
  <c r="J168" i="4"/>
  <c r="I168" i="4"/>
  <c r="H168" i="4"/>
  <c r="G168" i="4"/>
  <c r="F168" i="4"/>
  <c r="E168" i="4"/>
  <c r="D168" i="4"/>
  <c r="C168" i="4"/>
  <c r="E18" i="15"/>
  <c r="F18" i="15"/>
  <c r="L18" i="15"/>
  <c r="M18" i="15"/>
  <c r="N18" i="15"/>
  <c r="O18" i="15"/>
  <c r="P18" i="15"/>
  <c r="Q18" i="15"/>
  <c r="R18" i="15"/>
  <c r="C8" i="27" l="1"/>
  <c r="C11" i="27" s="1"/>
  <c r="K40" i="15"/>
  <c r="K39" i="15"/>
  <c r="K8" i="27" s="1"/>
  <c r="K11" i="27" s="1"/>
  <c r="L40" i="15"/>
  <c r="L39" i="15"/>
  <c r="L8" i="27" s="1"/>
  <c r="L11" i="27" s="1"/>
  <c r="O39" i="15"/>
  <c r="O40" i="15"/>
  <c r="R40" i="15"/>
  <c r="R39" i="15"/>
  <c r="E39" i="15"/>
  <c r="E40" i="15"/>
  <c r="Q39" i="15"/>
  <c r="Q40" i="15"/>
  <c r="M39" i="15"/>
  <c r="M8" i="27" s="1"/>
  <c r="M11" i="27" s="1"/>
  <c r="M40" i="15"/>
  <c r="P40" i="15"/>
  <c r="P39" i="15"/>
  <c r="F40" i="15"/>
  <c r="F39" i="15"/>
  <c r="N39" i="15"/>
  <c r="N40" i="15"/>
  <c r="O32" i="23"/>
  <c r="O221" i="4"/>
  <c r="O222" i="4" s="1"/>
  <c r="P86" i="6"/>
  <c r="P21" i="6"/>
  <c r="P10" i="27" s="1"/>
  <c r="C71" i="11"/>
  <c r="C221" i="4"/>
  <c r="D69" i="23" s="1"/>
  <c r="M32" i="23"/>
  <c r="G221" i="4"/>
  <c r="P221" i="4"/>
  <c r="Q69" i="23" s="1"/>
  <c r="D221" i="4"/>
  <c r="E69" i="23" s="1"/>
  <c r="E221" i="4"/>
  <c r="F222" i="4" s="1"/>
  <c r="E19" i="15"/>
  <c r="N12" i="23"/>
  <c r="N50" i="23" s="1"/>
  <c r="N32" i="23"/>
  <c r="H21" i="6"/>
  <c r="H10" i="27" s="1"/>
  <c r="D21" i="6"/>
  <c r="D10" i="27" s="1"/>
  <c r="D23" i="6"/>
  <c r="K68" i="22" s="1"/>
  <c r="C23" i="6"/>
  <c r="L68" i="22" s="1"/>
  <c r="O12" i="23"/>
  <c r="O345" i="4" s="1"/>
  <c r="O348" i="4" s="1"/>
  <c r="R21" i="6"/>
  <c r="R10" i="27" s="1"/>
  <c r="G21" i="6"/>
  <c r="G10" i="27" s="1"/>
  <c r="G11" i="27" s="1"/>
  <c r="M12" i="23"/>
  <c r="M345" i="4" s="1"/>
  <c r="M347" i="4" s="1"/>
  <c r="L12" i="23"/>
  <c r="L345" i="4" s="1"/>
  <c r="L347" i="4" s="1"/>
  <c r="E21" i="6"/>
  <c r="E10" i="27" s="1"/>
  <c r="I21" i="6"/>
  <c r="I10" i="27" s="1"/>
  <c r="H41" i="15"/>
  <c r="I41" i="15"/>
  <c r="O132" i="6"/>
  <c r="O22" i="6"/>
  <c r="G132" i="6"/>
  <c r="G22" i="6"/>
  <c r="R132" i="6"/>
  <c r="R22" i="6"/>
  <c r="M132" i="6"/>
  <c r="M22" i="6"/>
  <c r="I132" i="6"/>
  <c r="I22" i="6"/>
  <c r="D132" i="6"/>
  <c r="D22" i="6"/>
  <c r="K132" i="6"/>
  <c r="K22" i="6"/>
  <c r="N132" i="6"/>
  <c r="N22" i="6"/>
  <c r="J132" i="6"/>
  <c r="J22" i="6"/>
  <c r="E132" i="6"/>
  <c r="E22" i="6"/>
  <c r="F22" i="6"/>
  <c r="P132" i="6"/>
  <c r="P22" i="6"/>
  <c r="Q22" i="6"/>
  <c r="L132" i="6"/>
  <c r="L22" i="6"/>
  <c r="H132" i="6"/>
  <c r="H22" i="6"/>
  <c r="E186" i="4"/>
  <c r="M186" i="4"/>
  <c r="K222" i="4"/>
  <c r="I186" i="4"/>
  <c r="Q186" i="4"/>
  <c r="F186" i="4"/>
  <c r="N186" i="4"/>
  <c r="H222" i="4"/>
  <c r="J186" i="4"/>
  <c r="R186" i="4"/>
  <c r="L222" i="4"/>
  <c r="K31" i="23"/>
  <c r="L32" i="23" s="1"/>
  <c r="J204" i="4"/>
  <c r="S31" i="23"/>
  <c r="R204" i="4"/>
  <c r="D12" i="23"/>
  <c r="D345" i="4" s="1"/>
  <c r="O186" i="4"/>
  <c r="H31" i="23"/>
  <c r="G204" i="4"/>
  <c r="M222" i="4"/>
  <c r="D186" i="4"/>
  <c r="H186" i="4"/>
  <c r="L186" i="4"/>
  <c r="P186" i="4"/>
  <c r="E31" i="23"/>
  <c r="D204" i="4"/>
  <c r="I31" i="23"/>
  <c r="H204" i="4"/>
  <c r="L204" i="4"/>
  <c r="Q31" i="23"/>
  <c r="P204" i="4"/>
  <c r="J222" i="4"/>
  <c r="N222" i="4"/>
  <c r="R222" i="4"/>
  <c r="G31" i="23"/>
  <c r="F204" i="4"/>
  <c r="N204" i="4"/>
  <c r="G186" i="4"/>
  <c r="K186" i="4"/>
  <c r="D31" i="23"/>
  <c r="K204" i="4"/>
  <c r="P31" i="23"/>
  <c r="P32" i="23" s="1"/>
  <c r="O204" i="4"/>
  <c r="I222" i="4"/>
  <c r="Q222" i="4"/>
  <c r="F31" i="23"/>
  <c r="E204" i="4"/>
  <c r="J31" i="23"/>
  <c r="K32" i="23" s="1"/>
  <c r="I204" i="4"/>
  <c r="M204" i="4"/>
  <c r="R31" i="23"/>
  <c r="Q204" i="4"/>
  <c r="O19" i="15"/>
  <c r="K19" i="15"/>
  <c r="G19" i="15"/>
  <c r="G12" i="23"/>
  <c r="G345" i="4" s="1"/>
  <c r="G347" i="4" s="1"/>
  <c r="H12" i="23"/>
  <c r="H345" i="4" s="1"/>
  <c r="H347" i="4" s="1"/>
  <c r="P12" i="23"/>
  <c r="K12" i="23"/>
  <c r="S12" i="23"/>
  <c r="S345" i="4" s="1"/>
  <c r="S348" i="4" s="1"/>
  <c r="E12" i="23"/>
  <c r="E345" i="4" s="1"/>
  <c r="E348" i="4" s="1"/>
  <c r="I12" i="23"/>
  <c r="I345" i="4" s="1"/>
  <c r="I347" i="4" s="1"/>
  <c r="Q12" i="23"/>
  <c r="Q345" i="4" s="1"/>
  <c r="Q348" i="4" s="1"/>
  <c r="F12" i="23"/>
  <c r="F345" i="4" s="1"/>
  <c r="F347" i="4" s="1"/>
  <c r="J12" i="23"/>
  <c r="J345" i="4" s="1"/>
  <c r="J348" i="4" s="1"/>
  <c r="N345" i="4"/>
  <c r="N348" i="4" s="1"/>
  <c r="R12" i="23"/>
  <c r="R345" i="4" s="1"/>
  <c r="R347" i="4" s="1"/>
  <c r="R19" i="15"/>
  <c r="N19" i="15"/>
  <c r="J19" i="15"/>
  <c r="F19" i="15"/>
  <c r="P19" i="15"/>
  <c r="L19" i="15"/>
  <c r="H19" i="15"/>
  <c r="Q19" i="15"/>
  <c r="M19" i="15"/>
  <c r="I19" i="15"/>
  <c r="C132" i="6"/>
  <c r="D27" i="23"/>
  <c r="D72" i="23" s="1"/>
  <c r="R42" i="5"/>
  <c r="Q42" i="5"/>
  <c r="P42" i="5"/>
  <c r="O42" i="5"/>
  <c r="K43" i="5"/>
  <c r="I42" i="5"/>
  <c r="H42" i="5"/>
  <c r="G42" i="5"/>
  <c r="F42" i="5"/>
  <c r="E42" i="5"/>
  <c r="D42" i="5"/>
  <c r="C42" i="5"/>
  <c r="R20" i="5"/>
  <c r="R21" i="5" s="1"/>
  <c r="R6" i="27" s="1"/>
  <c r="Q20" i="5"/>
  <c r="Q21" i="5" s="1"/>
  <c r="Q6" i="27" s="1"/>
  <c r="P20" i="5"/>
  <c r="P21" i="5" s="1"/>
  <c r="P6" i="27" s="1"/>
  <c r="O20" i="5"/>
  <c r="O21" i="5" s="1"/>
  <c r="O6" i="27" s="1"/>
  <c r="I20" i="5"/>
  <c r="I21" i="5" s="1"/>
  <c r="I6" i="27" s="1"/>
  <c r="I8" i="27" s="1"/>
  <c r="I11" i="27" s="1"/>
  <c r="H20" i="5"/>
  <c r="H21" i="5" s="1"/>
  <c r="H6" i="27" s="1"/>
  <c r="H8" i="27" s="1"/>
  <c r="F20" i="5"/>
  <c r="F21" i="5" s="1"/>
  <c r="F6" i="27" s="1"/>
  <c r="E20" i="5"/>
  <c r="E21" i="5" s="1"/>
  <c r="E6" i="27" s="1"/>
  <c r="D20" i="5"/>
  <c r="F22" i="4"/>
  <c r="D152" i="4"/>
  <c r="D79" i="4"/>
  <c r="D26" i="6"/>
  <c r="D25" i="6"/>
  <c r="D46" i="5"/>
  <c r="C26" i="6"/>
  <c r="D24" i="6"/>
  <c r="C25" i="6"/>
  <c r="C24" i="6"/>
  <c r="H11" i="27" l="1"/>
  <c r="F34" i="27"/>
  <c r="P222" i="4"/>
  <c r="F8" i="27"/>
  <c r="F11" i="27" s="1"/>
  <c r="D222" i="4"/>
  <c r="O8" i="27"/>
  <c r="O11" i="27" s="1"/>
  <c r="G33" i="27"/>
  <c r="R8" i="27"/>
  <c r="R11" i="27" s="1"/>
  <c r="Q8" i="27"/>
  <c r="Q11" i="27" s="1"/>
  <c r="E8" i="27"/>
  <c r="P41" i="15"/>
  <c r="P8" i="27"/>
  <c r="P11" i="27" s="1"/>
  <c r="O41" i="15"/>
  <c r="N8" i="27"/>
  <c r="N11" i="27" s="1"/>
  <c r="M41" i="15"/>
  <c r="Q41" i="15"/>
  <c r="P69" i="23"/>
  <c r="P70" i="23" s="1"/>
  <c r="E222" i="4"/>
  <c r="F69" i="23"/>
  <c r="F70" i="23" s="1"/>
  <c r="R41" i="15"/>
  <c r="G222" i="4"/>
  <c r="H69" i="23"/>
  <c r="H70" i="23" s="1"/>
  <c r="H24" i="22"/>
  <c r="E24" i="22"/>
  <c r="N41" i="15"/>
  <c r="F32" i="23"/>
  <c r="E70" i="23"/>
  <c r="R32" i="23"/>
  <c r="M70" i="23"/>
  <c r="H25" i="22"/>
  <c r="E25" i="22"/>
  <c r="L70" i="23"/>
  <c r="O70" i="23"/>
  <c r="F41" i="15"/>
  <c r="E68" i="22"/>
  <c r="E73" i="22" s="1"/>
  <c r="H68" i="22"/>
  <c r="P345" i="4"/>
  <c r="P348" i="4" s="1"/>
  <c r="P50" i="23"/>
  <c r="L13" i="23"/>
  <c r="L50" i="23"/>
  <c r="O50" i="23"/>
  <c r="O51" i="23" s="1"/>
  <c r="O13" i="23"/>
  <c r="N70" i="23"/>
  <c r="D21" i="5"/>
  <c r="D6" i="27" s="1"/>
  <c r="D23" i="5"/>
  <c r="K28" i="22" s="1"/>
  <c r="K44" i="22" s="1"/>
  <c r="C23" i="5"/>
  <c r="L28" i="22" s="1"/>
  <c r="K345" i="4"/>
  <c r="K347" i="4" s="1"/>
  <c r="K13" i="23"/>
  <c r="N13" i="23"/>
  <c r="M13" i="23"/>
  <c r="M50" i="23"/>
  <c r="G43" i="5"/>
  <c r="P43" i="5"/>
  <c r="D44" i="5"/>
  <c r="K29" i="22" s="1"/>
  <c r="C44" i="5"/>
  <c r="L29" i="22" s="1"/>
  <c r="E29" i="22"/>
  <c r="N43" i="5"/>
  <c r="G41" i="15"/>
  <c r="G32" i="23"/>
  <c r="I50" i="23"/>
  <c r="D50" i="23"/>
  <c r="D22" i="5"/>
  <c r="E43" i="5"/>
  <c r="I43" i="5"/>
  <c r="R43" i="5"/>
  <c r="O134" i="5"/>
  <c r="O22" i="5"/>
  <c r="E134" i="5"/>
  <c r="E22" i="5"/>
  <c r="I134" i="5"/>
  <c r="I22" i="5"/>
  <c r="M134" i="5"/>
  <c r="M22" i="5"/>
  <c r="Q134" i="5"/>
  <c r="Q22" i="5"/>
  <c r="F134" i="5"/>
  <c r="F22" i="5"/>
  <c r="J22" i="5"/>
  <c r="N134" i="5"/>
  <c r="N22" i="5"/>
  <c r="R134" i="5"/>
  <c r="R22" i="5"/>
  <c r="F43" i="5"/>
  <c r="J43" i="5"/>
  <c r="O43" i="5"/>
  <c r="G134" i="5"/>
  <c r="G22" i="5"/>
  <c r="K134" i="5"/>
  <c r="K22" i="5"/>
  <c r="H134" i="5"/>
  <c r="H22" i="5"/>
  <c r="L134" i="5"/>
  <c r="L22" i="5"/>
  <c r="P134" i="5"/>
  <c r="P22" i="5"/>
  <c r="D43" i="5"/>
  <c r="H43" i="5"/>
  <c r="L43" i="5"/>
  <c r="M43" i="5"/>
  <c r="Q43" i="5"/>
  <c r="E32" i="23"/>
  <c r="H32" i="23"/>
  <c r="I32" i="23"/>
  <c r="S32" i="23"/>
  <c r="J32" i="23"/>
  <c r="Q32" i="23"/>
  <c r="S347" i="4"/>
  <c r="O347" i="4"/>
  <c r="J50" i="23"/>
  <c r="R348" i="4"/>
  <c r="J347" i="4"/>
  <c r="N347" i="4"/>
  <c r="H348" i="4"/>
  <c r="E347" i="4"/>
  <c r="L348" i="4"/>
  <c r="Q347" i="4"/>
  <c r="P13" i="23"/>
  <c r="K50" i="23"/>
  <c r="H50" i="23"/>
  <c r="F348" i="4"/>
  <c r="H13" i="23"/>
  <c r="E50" i="23"/>
  <c r="F50" i="23"/>
  <c r="G348" i="4"/>
  <c r="I348" i="4"/>
  <c r="D41" i="15"/>
  <c r="M348" i="4"/>
  <c r="G50" i="23"/>
  <c r="R50" i="23"/>
  <c r="Q50" i="23"/>
  <c r="Q51" i="23" s="1"/>
  <c r="S50" i="23"/>
  <c r="D347" i="4"/>
  <c r="D348" i="4"/>
  <c r="K41" i="15"/>
  <c r="E41" i="15"/>
  <c r="L41" i="15"/>
  <c r="D134" i="5"/>
  <c r="J134" i="5"/>
  <c r="C134" i="6"/>
  <c r="C135" i="6"/>
  <c r="L64" i="5"/>
  <c r="Q80" i="11"/>
  <c r="Q86" i="11"/>
  <c r="Q75" i="11"/>
  <c r="Q77" i="11"/>
  <c r="Q79" i="11"/>
  <c r="Q81" i="11"/>
  <c r="Q83" i="11"/>
  <c r="Q85" i="11"/>
  <c r="Q76" i="11"/>
  <c r="Q78" i="11"/>
  <c r="Q82" i="11"/>
  <c r="Q84" i="11"/>
  <c r="R75" i="11"/>
  <c r="R77" i="11"/>
  <c r="R79" i="11"/>
  <c r="R81" i="11"/>
  <c r="R83" i="11"/>
  <c r="R85" i="11"/>
  <c r="R76" i="11"/>
  <c r="R78" i="11"/>
  <c r="R80" i="11"/>
  <c r="R82" i="11"/>
  <c r="R84" i="11"/>
  <c r="R86" i="11"/>
  <c r="P78" i="11"/>
  <c r="P82" i="11"/>
  <c r="P86" i="11"/>
  <c r="P79" i="11"/>
  <c r="P76" i="11"/>
  <c r="P80" i="11"/>
  <c r="P84" i="11"/>
  <c r="P77" i="11"/>
  <c r="P81" i="11"/>
  <c r="P85" i="11"/>
  <c r="P75" i="11"/>
  <c r="P83" i="11"/>
  <c r="J76" i="11"/>
  <c r="J80" i="11"/>
  <c r="J84" i="11"/>
  <c r="J85" i="11"/>
  <c r="J78" i="11"/>
  <c r="J82" i="11"/>
  <c r="J86" i="11"/>
  <c r="J75" i="11"/>
  <c r="J79" i="11"/>
  <c r="J83" i="11"/>
  <c r="J77" i="11"/>
  <c r="J81" i="11"/>
  <c r="N76" i="11"/>
  <c r="N80" i="11"/>
  <c r="N84" i="11"/>
  <c r="N77" i="11"/>
  <c r="N78" i="11"/>
  <c r="N82" i="11"/>
  <c r="N86" i="11"/>
  <c r="N75" i="11"/>
  <c r="N79" i="11"/>
  <c r="N83" i="11"/>
  <c r="N81" i="11"/>
  <c r="N85" i="11"/>
  <c r="L78" i="11"/>
  <c r="L82" i="11"/>
  <c r="L86" i="11"/>
  <c r="L75" i="11"/>
  <c r="L83" i="11"/>
  <c r="L76" i="11"/>
  <c r="L80" i="11"/>
  <c r="L84" i="11"/>
  <c r="L77" i="11"/>
  <c r="L81" i="11"/>
  <c r="L85" i="11"/>
  <c r="L79" i="11"/>
  <c r="M77" i="11"/>
  <c r="M81" i="11"/>
  <c r="M85" i="11"/>
  <c r="M78" i="11"/>
  <c r="M82" i="11"/>
  <c r="M86" i="11"/>
  <c r="M75" i="11"/>
  <c r="M79" i="11"/>
  <c r="M83" i="11"/>
  <c r="M76" i="11"/>
  <c r="M80" i="11"/>
  <c r="M84" i="11"/>
  <c r="K75" i="11"/>
  <c r="K79" i="11"/>
  <c r="K83" i="11"/>
  <c r="K76" i="11"/>
  <c r="K84" i="11"/>
  <c r="K77" i="11"/>
  <c r="K81" i="11"/>
  <c r="K85" i="11"/>
  <c r="K78" i="11"/>
  <c r="K82" i="11"/>
  <c r="K86" i="11"/>
  <c r="K80" i="11"/>
  <c r="O75" i="11"/>
  <c r="O79" i="11"/>
  <c r="O83" i="11"/>
  <c r="O76" i="11"/>
  <c r="O80" i="11"/>
  <c r="O77" i="11"/>
  <c r="O81" i="11"/>
  <c r="O85" i="11"/>
  <c r="O78" i="11"/>
  <c r="O82" i="11"/>
  <c r="O86" i="11"/>
  <c r="O84" i="11"/>
  <c r="F75" i="11"/>
  <c r="F76" i="11"/>
  <c r="F77" i="11"/>
  <c r="F78" i="11"/>
  <c r="F79" i="11"/>
  <c r="F80" i="11"/>
  <c r="F81" i="11"/>
  <c r="F82" i="11"/>
  <c r="F83" i="11"/>
  <c r="F84" i="11"/>
  <c r="F85" i="11"/>
  <c r="F86" i="11"/>
  <c r="C75" i="11"/>
  <c r="C76" i="11"/>
  <c r="C77" i="11"/>
  <c r="C78" i="11"/>
  <c r="C79" i="11"/>
  <c r="C80" i="11"/>
  <c r="C81" i="11"/>
  <c r="C82" i="11"/>
  <c r="C83" i="11"/>
  <c r="C84" i="11"/>
  <c r="C86" i="11"/>
  <c r="C85" i="11"/>
  <c r="G75" i="11"/>
  <c r="G76" i="11"/>
  <c r="G77" i="11"/>
  <c r="G78" i="11"/>
  <c r="G79" i="11"/>
  <c r="G80" i="11"/>
  <c r="G81" i="11"/>
  <c r="G82" i="11"/>
  <c r="G83" i="11"/>
  <c r="G84" i="11"/>
  <c r="G86" i="11"/>
  <c r="G85" i="11"/>
  <c r="D75" i="11"/>
  <c r="D76" i="11"/>
  <c r="D77" i="11"/>
  <c r="D78" i="11"/>
  <c r="D79" i="11"/>
  <c r="D80" i="11"/>
  <c r="D81" i="11"/>
  <c r="D82" i="11"/>
  <c r="D83" i="11"/>
  <c r="D84" i="11"/>
  <c r="D85" i="11"/>
  <c r="D86" i="11"/>
  <c r="H75" i="11"/>
  <c r="H76" i="11"/>
  <c r="H77" i="11"/>
  <c r="H78" i="11"/>
  <c r="H79" i="11"/>
  <c r="H80" i="11"/>
  <c r="H81" i="11"/>
  <c r="H82" i="11"/>
  <c r="H83" i="11"/>
  <c r="H84" i="11"/>
  <c r="H85" i="11"/>
  <c r="H86" i="11"/>
  <c r="E75" i="11"/>
  <c r="E76" i="11"/>
  <c r="E77" i="11"/>
  <c r="E78" i="11"/>
  <c r="E79" i="11"/>
  <c r="E80" i="11"/>
  <c r="E81" i="11"/>
  <c r="E82" i="11"/>
  <c r="E83" i="11"/>
  <c r="E84" i="11"/>
  <c r="E85" i="11"/>
  <c r="E86" i="11"/>
  <c r="I75" i="11"/>
  <c r="I76" i="11"/>
  <c r="I77" i="11"/>
  <c r="I78" i="11"/>
  <c r="I79" i="11"/>
  <c r="I80" i="11"/>
  <c r="I81" i="11"/>
  <c r="I82" i="11"/>
  <c r="I83" i="11"/>
  <c r="I84" i="11"/>
  <c r="I85" i="11"/>
  <c r="I86" i="11"/>
  <c r="K70" i="23"/>
  <c r="R70" i="23"/>
  <c r="J70" i="23"/>
  <c r="E68" i="23"/>
  <c r="S70" i="23"/>
  <c r="Q13" i="23"/>
  <c r="I13" i="23"/>
  <c r="E13" i="23"/>
  <c r="F13" i="23"/>
  <c r="J13" i="23"/>
  <c r="R13" i="23"/>
  <c r="G13" i="23"/>
  <c r="S13" i="23"/>
  <c r="D125" i="6"/>
  <c r="E125" i="6"/>
  <c r="F125" i="6"/>
  <c r="G125" i="6"/>
  <c r="H125" i="6"/>
  <c r="I125" i="6"/>
  <c r="J125" i="6"/>
  <c r="K125" i="6"/>
  <c r="L125" i="6"/>
  <c r="M125" i="6"/>
  <c r="N125" i="6"/>
  <c r="O125" i="6"/>
  <c r="P125" i="6"/>
  <c r="Q125" i="6"/>
  <c r="R125" i="6"/>
  <c r="E29" i="23"/>
  <c r="E130" i="4"/>
  <c r="E148" i="4" s="1"/>
  <c r="F67" i="23" s="1"/>
  <c r="F130" i="4"/>
  <c r="G130" i="4"/>
  <c r="H130" i="4"/>
  <c r="I130" i="4"/>
  <c r="J130" i="4"/>
  <c r="K130" i="4"/>
  <c r="L29" i="23" s="1"/>
  <c r="L130" i="4"/>
  <c r="M29" i="23" s="1"/>
  <c r="M130" i="4"/>
  <c r="N29" i="23" s="1"/>
  <c r="N130" i="4"/>
  <c r="O29" i="23" s="1"/>
  <c r="O130" i="4"/>
  <c r="P130" i="4"/>
  <c r="Q130" i="4"/>
  <c r="R130" i="4"/>
  <c r="F112" i="4"/>
  <c r="F148" i="4" s="1"/>
  <c r="G67" i="23" s="1"/>
  <c r="G112" i="4"/>
  <c r="G148" i="4" s="1"/>
  <c r="H67" i="23" s="1"/>
  <c r="H112" i="4"/>
  <c r="H148" i="4" s="1"/>
  <c r="I67" i="23" s="1"/>
  <c r="I112" i="4"/>
  <c r="J112" i="4"/>
  <c r="K112" i="4"/>
  <c r="L112" i="4"/>
  <c r="M112" i="4"/>
  <c r="N112" i="4"/>
  <c r="N148" i="4" s="1"/>
  <c r="O67" i="23" s="1"/>
  <c r="O112" i="4"/>
  <c r="O148" i="4" s="1"/>
  <c r="P67" i="23" s="1"/>
  <c r="P112" i="4"/>
  <c r="P148" i="4" s="1"/>
  <c r="Q67" i="23" s="1"/>
  <c r="Q112" i="4"/>
  <c r="R112" i="4"/>
  <c r="D95" i="4"/>
  <c r="E95" i="4"/>
  <c r="F95" i="4"/>
  <c r="G95" i="4"/>
  <c r="H95" i="4"/>
  <c r="I95" i="4"/>
  <c r="J95" i="4"/>
  <c r="K95" i="4"/>
  <c r="L95" i="4"/>
  <c r="M95" i="4"/>
  <c r="N95" i="4"/>
  <c r="O95" i="4"/>
  <c r="P95" i="4"/>
  <c r="Q95" i="4"/>
  <c r="R95" i="4"/>
  <c r="C95" i="4"/>
  <c r="D57" i="4"/>
  <c r="E57" i="4"/>
  <c r="F57" i="4"/>
  <c r="G57" i="4"/>
  <c r="H57" i="4"/>
  <c r="I57" i="4"/>
  <c r="J57" i="4"/>
  <c r="K57" i="4"/>
  <c r="L27" i="23" s="1"/>
  <c r="L57" i="4"/>
  <c r="M27" i="23" s="1"/>
  <c r="M57" i="4"/>
  <c r="N27" i="23" s="1"/>
  <c r="N57" i="4"/>
  <c r="O27" i="23" s="1"/>
  <c r="O57" i="4"/>
  <c r="P57" i="4"/>
  <c r="Q57" i="4"/>
  <c r="R57" i="4"/>
  <c r="D39" i="4"/>
  <c r="E39" i="4"/>
  <c r="E75" i="4" s="1"/>
  <c r="F65" i="23" s="1"/>
  <c r="F39" i="4"/>
  <c r="G39" i="4"/>
  <c r="H39" i="4"/>
  <c r="I39" i="4"/>
  <c r="I75" i="4" s="1"/>
  <c r="J65" i="23" s="1"/>
  <c r="J39" i="4"/>
  <c r="J75" i="4" s="1"/>
  <c r="K65" i="23" s="1"/>
  <c r="K39" i="4"/>
  <c r="L39" i="4"/>
  <c r="M39" i="4"/>
  <c r="M75" i="4" s="1"/>
  <c r="N65" i="23" s="1"/>
  <c r="N39" i="4"/>
  <c r="O39" i="4"/>
  <c r="P39" i="4"/>
  <c r="Q39" i="4"/>
  <c r="Q75" i="4" s="1"/>
  <c r="R65" i="23" s="1"/>
  <c r="R39" i="4"/>
  <c r="R75" i="4" s="1"/>
  <c r="S65" i="23" s="1"/>
  <c r="D22" i="4"/>
  <c r="G22" i="4"/>
  <c r="H22" i="4"/>
  <c r="I22" i="4"/>
  <c r="J22" i="4"/>
  <c r="K22" i="4"/>
  <c r="L22" i="4"/>
  <c r="M22" i="4"/>
  <c r="N22" i="4"/>
  <c r="O22" i="4"/>
  <c r="P22" i="4"/>
  <c r="E34" i="27"/>
  <c r="C24" i="5"/>
  <c r="D26" i="5"/>
  <c r="C25" i="5"/>
  <c r="D68" i="5"/>
  <c r="C46" i="5"/>
  <c r="D47" i="5"/>
  <c r="C47" i="5"/>
  <c r="D24" i="5"/>
  <c r="D25" i="5"/>
  <c r="C45" i="5"/>
  <c r="D45" i="5"/>
  <c r="C26" i="5"/>
  <c r="F37" i="27" l="1"/>
  <c r="D37" i="27"/>
  <c r="I70" i="23"/>
  <c r="G36" i="27"/>
  <c r="G70" i="23"/>
  <c r="D8" i="27"/>
  <c r="D11" i="27" s="1"/>
  <c r="E11" i="27"/>
  <c r="D34" i="27"/>
  <c r="M148" i="4"/>
  <c r="N67" i="23" s="1"/>
  <c r="Q70" i="23"/>
  <c r="I51" i="23"/>
  <c r="K348" i="4"/>
  <c r="M51" i="23"/>
  <c r="K75" i="4"/>
  <c r="L65" i="23" s="1"/>
  <c r="N25" i="22"/>
  <c r="S51" i="23"/>
  <c r="P51" i="23"/>
  <c r="P75" i="4"/>
  <c r="Q65" i="23" s="1"/>
  <c r="O75" i="4"/>
  <c r="P65" i="23" s="1"/>
  <c r="G75" i="4"/>
  <c r="H65" i="23" s="1"/>
  <c r="O25" i="22"/>
  <c r="G26" i="26"/>
  <c r="J26" i="26" s="1"/>
  <c r="N75" i="4"/>
  <c r="O65" i="23" s="1"/>
  <c r="F75" i="4"/>
  <c r="G65" i="23" s="1"/>
  <c r="N34" i="23"/>
  <c r="L148" i="4"/>
  <c r="M67" i="23" s="1"/>
  <c r="P64" i="5"/>
  <c r="K148" i="4"/>
  <c r="L67" i="23" s="1"/>
  <c r="L75" i="4"/>
  <c r="M65" i="23" s="1"/>
  <c r="D75" i="4"/>
  <c r="R148" i="4"/>
  <c r="S67" i="23" s="1"/>
  <c r="J148" i="4"/>
  <c r="K67" i="23" s="1"/>
  <c r="H75" i="4"/>
  <c r="I65" i="23" s="1"/>
  <c r="P347" i="4"/>
  <c r="Q148" i="4"/>
  <c r="I148" i="4"/>
  <c r="O30" i="23"/>
  <c r="Q68" i="22"/>
  <c r="R68" i="22"/>
  <c r="O68" i="22"/>
  <c r="H77" i="22"/>
  <c r="H81" i="22" s="1"/>
  <c r="N68" i="22"/>
  <c r="H28" i="22"/>
  <c r="E28" i="22"/>
  <c r="M8" i="23"/>
  <c r="M73" i="23" s="1"/>
  <c r="L34" i="23"/>
  <c r="O10" i="23"/>
  <c r="O340" i="4" s="1"/>
  <c r="F149" i="4"/>
  <c r="L8" i="23"/>
  <c r="L73" i="23" s="1"/>
  <c r="O34" i="23"/>
  <c r="O28" i="23"/>
  <c r="N10" i="23"/>
  <c r="N48" i="23" s="1"/>
  <c r="O8" i="23"/>
  <c r="M10" i="23"/>
  <c r="M340" i="4" s="1"/>
  <c r="E149" i="4"/>
  <c r="F68" i="23"/>
  <c r="N8" i="23"/>
  <c r="N73" i="23" s="1"/>
  <c r="N28" i="23"/>
  <c r="M28" i="23"/>
  <c r="M34" i="23"/>
  <c r="L10" i="23"/>
  <c r="L340" i="4" s="1"/>
  <c r="N30" i="23"/>
  <c r="M30" i="23"/>
  <c r="L51" i="23"/>
  <c r="N51" i="23"/>
  <c r="R64" i="5"/>
  <c r="H64" i="5"/>
  <c r="C65" i="5"/>
  <c r="L30" i="22" s="1"/>
  <c r="D65" i="5"/>
  <c r="K30" i="22" s="1"/>
  <c r="H29" i="22"/>
  <c r="N64" i="5"/>
  <c r="I64" i="5"/>
  <c r="F64" i="5"/>
  <c r="K64" i="5"/>
  <c r="J51" i="23"/>
  <c r="E51" i="23"/>
  <c r="D64" i="5"/>
  <c r="D40" i="4"/>
  <c r="G25" i="26"/>
  <c r="J25" i="26" s="1"/>
  <c r="O24" i="22"/>
  <c r="O113" i="4"/>
  <c r="K113" i="4"/>
  <c r="G113" i="4"/>
  <c r="K47" i="22"/>
  <c r="K88" i="22"/>
  <c r="R29" i="22"/>
  <c r="Q29" i="22"/>
  <c r="O64" i="5"/>
  <c r="Q64" i="5"/>
  <c r="M64" i="5"/>
  <c r="G64" i="5"/>
  <c r="J64" i="5"/>
  <c r="E64" i="5"/>
  <c r="R40" i="4"/>
  <c r="N40" i="4"/>
  <c r="P113" i="4"/>
  <c r="L113" i="4"/>
  <c r="H113" i="4"/>
  <c r="R113" i="4"/>
  <c r="N113" i="4"/>
  <c r="J113" i="4"/>
  <c r="F51" i="23"/>
  <c r="K51" i="23"/>
  <c r="M58" i="4"/>
  <c r="F27" i="23"/>
  <c r="E58" i="4"/>
  <c r="M131" i="4"/>
  <c r="F29" i="23"/>
  <c r="F30" i="23" s="1"/>
  <c r="E131" i="4"/>
  <c r="Q27" i="23"/>
  <c r="P58" i="4"/>
  <c r="I27" i="23"/>
  <c r="H58" i="4"/>
  <c r="Q29" i="23"/>
  <c r="P131" i="4"/>
  <c r="I29" i="23"/>
  <c r="H131" i="4"/>
  <c r="P27" i="23"/>
  <c r="O58" i="4"/>
  <c r="K58" i="4"/>
  <c r="H27" i="23"/>
  <c r="G58" i="4"/>
  <c r="F113" i="4"/>
  <c r="P29" i="23"/>
  <c r="O131" i="4"/>
  <c r="K131" i="4"/>
  <c r="H29" i="23"/>
  <c r="G131" i="4"/>
  <c r="R27" i="23"/>
  <c r="Q58" i="4"/>
  <c r="J27" i="23"/>
  <c r="I58" i="4"/>
  <c r="R29" i="23"/>
  <c r="Q131" i="4"/>
  <c r="J29" i="23"/>
  <c r="I131" i="4"/>
  <c r="L58" i="4"/>
  <c r="E27" i="23"/>
  <c r="D58" i="4"/>
  <c r="L131" i="4"/>
  <c r="S27" i="23"/>
  <c r="R58" i="4"/>
  <c r="N58" i="4"/>
  <c r="K27" i="23"/>
  <c r="J58" i="4"/>
  <c r="G27" i="23"/>
  <c r="F58" i="4"/>
  <c r="Q113" i="4"/>
  <c r="M113" i="4"/>
  <c r="I113" i="4"/>
  <c r="S29" i="23"/>
  <c r="S30" i="23" s="1"/>
  <c r="R131" i="4"/>
  <c r="N131" i="4"/>
  <c r="K29" i="23"/>
  <c r="L30" i="23" s="1"/>
  <c r="J131" i="4"/>
  <c r="G29" i="23"/>
  <c r="F131" i="4"/>
  <c r="G51" i="23"/>
  <c r="O40" i="4"/>
  <c r="K40" i="4"/>
  <c r="R51" i="23"/>
  <c r="P40" i="4"/>
  <c r="L40" i="4"/>
  <c r="H40" i="4"/>
  <c r="K10" i="23"/>
  <c r="K340" i="4" s="1"/>
  <c r="K343" i="4" s="1"/>
  <c r="H8" i="23"/>
  <c r="G40" i="4"/>
  <c r="K8" i="23"/>
  <c r="J40" i="4"/>
  <c r="H51" i="23"/>
  <c r="Q40" i="4"/>
  <c r="M40" i="4"/>
  <c r="I40" i="4"/>
  <c r="F8" i="23"/>
  <c r="E40" i="4"/>
  <c r="E8" i="23"/>
  <c r="G8" i="23"/>
  <c r="G73" i="23" s="1"/>
  <c r="F40" i="4"/>
  <c r="O133" i="6"/>
  <c r="O134" i="6" s="1"/>
  <c r="O126" i="6"/>
  <c r="G133" i="6"/>
  <c r="G135" i="6" s="1"/>
  <c r="G126" i="6"/>
  <c r="R126" i="6"/>
  <c r="R133" i="6"/>
  <c r="R134" i="6" s="1"/>
  <c r="N133" i="6"/>
  <c r="N135" i="6" s="1"/>
  <c r="N126" i="6"/>
  <c r="J126" i="6"/>
  <c r="J133" i="6"/>
  <c r="J134" i="6" s="1"/>
  <c r="Q133" i="6"/>
  <c r="Q126" i="6"/>
  <c r="M133" i="6"/>
  <c r="M134" i="6" s="1"/>
  <c r="M126" i="6"/>
  <c r="I133" i="6"/>
  <c r="I135" i="6" s="1"/>
  <c r="I126" i="6"/>
  <c r="E133" i="6"/>
  <c r="E134" i="6" s="1"/>
  <c r="E126" i="6"/>
  <c r="P133" i="6"/>
  <c r="P135" i="6" s="1"/>
  <c r="P126" i="6"/>
  <c r="L126" i="6"/>
  <c r="L133" i="6"/>
  <c r="L135" i="6" s="1"/>
  <c r="H133" i="6"/>
  <c r="H135" i="6" s="1"/>
  <c r="H126" i="6"/>
  <c r="D126" i="6"/>
  <c r="D133" i="6"/>
  <c r="D135" i="6" s="1"/>
  <c r="K133" i="6"/>
  <c r="K135" i="6" s="1"/>
  <c r="K126" i="6"/>
  <c r="F126" i="6"/>
  <c r="F133" i="6"/>
  <c r="E93" i="22"/>
  <c r="E77" i="22"/>
  <c r="E81" i="22" s="1"/>
  <c r="G28" i="26" s="1"/>
  <c r="H73" i="22"/>
  <c r="L136" i="5"/>
  <c r="L137" i="5"/>
  <c r="I136" i="5"/>
  <c r="I137" i="5"/>
  <c r="N136" i="5"/>
  <c r="N137" i="5"/>
  <c r="M136" i="5"/>
  <c r="M137" i="5"/>
  <c r="H136" i="5"/>
  <c r="H137" i="5"/>
  <c r="D136" i="5"/>
  <c r="D137" i="5"/>
  <c r="R136" i="5"/>
  <c r="R137" i="5"/>
  <c r="Q136" i="5"/>
  <c r="Q137" i="5"/>
  <c r="J137" i="5"/>
  <c r="J136" i="5"/>
  <c r="E137" i="5"/>
  <c r="E136" i="5"/>
  <c r="O136" i="5"/>
  <c r="O137" i="5"/>
  <c r="K136" i="5"/>
  <c r="K137" i="5"/>
  <c r="F136" i="5"/>
  <c r="F137" i="5"/>
  <c r="P136" i="5"/>
  <c r="P137" i="5"/>
  <c r="G136" i="5"/>
  <c r="G137" i="5"/>
  <c r="Q87" i="11"/>
  <c r="R87" i="11"/>
  <c r="M87" i="11"/>
  <c r="L87" i="11"/>
  <c r="P87" i="11"/>
  <c r="K87" i="11"/>
  <c r="N87" i="11"/>
  <c r="O87" i="11"/>
  <c r="J87" i="11"/>
  <c r="E87" i="11"/>
  <c r="G87" i="11"/>
  <c r="H87" i="11"/>
  <c r="C87" i="11"/>
  <c r="I87" i="11"/>
  <c r="D87" i="11"/>
  <c r="F87" i="11"/>
  <c r="N24" i="22"/>
  <c r="E34" i="22"/>
  <c r="E47" i="22"/>
  <c r="E88" i="22"/>
  <c r="E75" i="22"/>
  <c r="D10" i="23"/>
  <c r="S10" i="23"/>
  <c r="S340" i="4" s="1"/>
  <c r="G10" i="23"/>
  <c r="S8" i="23"/>
  <c r="R10" i="23"/>
  <c r="R340" i="4" s="1"/>
  <c r="J10" i="23"/>
  <c r="J340" i="4" s="1"/>
  <c r="F10" i="23"/>
  <c r="F340" i="4" s="1"/>
  <c r="Q8" i="23"/>
  <c r="Q73" i="23" s="1"/>
  <c r="I8" i="23"/>
  <c r="P10" i="23"/>
  <c r="H10" i="23"/>
  <c r="H340" i="4" s="1"/>
  <c r="D29" i="23"/>
  <c r="D34" i="23" s="1"/>
  <c r="P8" i="23"/>
  <c r="P73" i="23" s="1"/>
  <c r="R8" i="23"/>
  <c r="J8" i="23"/>
  <c r="Q10" i="23"/>
  <c r="Q340" i="4" s="1"/>
  <c r="I10" i="23"/>
  <c r="I340" i="4" s="1"/>
  <c r="E10" i="23"/>
  <c r="E340" i="4" s="1"/>
  <c r="J87" i="5"/>
  <c r="Q87" i="5"/>
  <c r="K50" i="26"/>
  <c r="L78" i="26" s="1"/>
  <c r="E38" i="22"/>
  <c r="R42" i="6"/>
  <c r="Q42" i="6"/>
  <c r="J42" i="6"/>
  <c r="I42" i="6"/>
  <c r="H42" i="6"/>
  <c r="G42" i="6"/>
  <c r="F42" i="6"/>
  <c r="E42" i="6"/>
  <c r="D42" i="6"/>
  <c r="E37" i="27"/>
  <c r="C37" i="27"/>
  <c r="C34" i="27"/>
  <c r="D67" i="5"/>
  <c r="C68" i="5"/>
  <c r="C67" i="5"/>
  <c r="D89" i="5"/>
  <c r="D66" i="5"/>
  <c r="D91" i="5"/>
  <c r="D90" i="5"/>
  <c r="C90" i="5"/>
  <c r="C91" i="5"/>
  <c r="C89" i="5"/>
  <c r="C66" i="5"/>
  <c r="G34" i="27" l="1"/>
  <c r="G32" i="27"/>
  <c r="E73" i="23"/>
  <c r="E46" i="23"/>
  <c r="J28" i="26"/>
  <c r="O29" i="22"/>
  <c r="L50" i="26" s="1"/>
  <c r="E33" i="22"/>
  <c r="G22" i="26" s="1"/>
  <c r="J22" i="26" s="1"/>
  <c r="C85" i="6"/>
  <c r="K71" i="22"/>
  <c r="K72" i="23"/>
  <c r="K73" i="23"/>
  <c r="I149" i="4"/>
  <c r="J67" i="23"/>
  <c r="J68" i="23" s="1"/>
  <c r="I72" i="23"/>
  <c r="I73" i="23"/>
  <c r="O72" i="23"/>
  <c r="O73" i="23"/>
  <c r="F72" i="23"/>
  <c r="F73" i="23"/>
  <c r="H72" i="23"/>
  <c r="H73" i="23"/>
  <c r="J72" i="23"/>
  <c r="J73" i="23"/>
  <c r="R72" i="23"/>
  <c r="R73" i="23"/>
  <c r="Q149" i="4"/>
  <c r="R67" i="23"/>
  <c r="S68" i="23" s="1"/>
  <c r="S72" i="23"/>
  <c r="S73" i="23"/>
  <c r="D76" i="4"/>
  <c r="E65" i="23"/>
  <c r="E66" i="23" s="1"/>
  <c r="G134" i="6"/>
  <c r="P72" i="23"/>
  <c r="N340" i="4"/>
  <c r="N342" i="4" s="1"/>
  <c r="Q72" i="23"/>
  <c r="E72" i="23"/>
  <c r="E74" i="23" s="1"/>
  <c r="G72" i="23"/>
  <c r="R149" i="4"/>
  <c r="N335" i="4"/>
  <c r="N338" i="4" s="1"/>
  <c r="O335" i="4"/>
  <c r="O337" i="4" s="1"/>
  <c r="E30" i="22"/>
  <c r="E35" i="22" s="1"/>
  <c r="H30" i="22"/>
  <c r="H39" i="22" s="1"/>
  <c r="Q86" i="6"/>
  <c r="M335" i="4"/>
  <c r="M337" i="4" s="1"/>
  <c r="K28" i="23"/>
  <c r="J149" i="4"/>
  <c r="H76" i="4"/>
  <c r="P76" i="4"/>
  <c r="E86" i="6"/>
  <c r="O76" i="4"/>
  <c r="L335" i="4"/>
  <c r="L350" i="4" s="1"/>
  <c r="I86" i="6"/>
  <c r="N28" i="22"/>
  <c r="R28" i="22"/>
  <c r="O28" i="22"/>
  <c r="Q28" i="22"/>
  <c r="J335" i="4"/>
  <c r="J337" i="4" s="1"/>
  <c r="P335" i="4"/>
  <c r="P337" i="4" s="1"/>
  <c r="P46" i="23"/>
  <c r="P15" i="23"/>
  <c r="I335" i="4"/>
  <c r="I337" i="4" s="1"/>
  <c r="G335" i="4"/>
  <c r="G337" i="4" s="1"/>
  <c r="H68" i="23"/>
  <c r="G149" i="4"/>
  <c r="J66" i="23"/>
  <c r="I76" i="4"/>
  <c r="N11" i="23"/>
  <c r="M48" i="23"/>
  <c r="N49" i="23" s="1"/>
  <c r="M11" i="23"/>
  <c r="F76" i="4"/>
  <c r="H66" i="23"/>
  <c r="R76" i="4"/>
  <c r="M149" i="4"/>
  <c r="K76" i="4"/>
  <c r="G68" i="23"/>
  <c r="O48" i="23"/>
  <c r="O49" i="23" s="1"/>
  <c r="O11" i="23"/>
  <c r="I66" i="23"/>
  <c r="F86" i="6"/>
  <c r="K86" i="6"/>
  <c r="J86" i="6"/>
  <c r="Q335" i="4"/>
  <c r="Q338" i="4" s="1"/>
  <c r="E335" i="4"/>
  <c r="E337" i="4" s="1"/>
  <c r="K335" i="4"/>
  <c r="K338" i="4" s="1"/>
  <c r="K15" i="23"/>
  <c r="L11" i="23"/>
  <c r="L48" i="23"/>
  <c r="N46" i="23"/>
  <c r="N15" i="23"/>
  <c r="L149" i="4"/>
  <c r="J76" i="4"/>
  <c r="G76" i="4"/>
  <c r="O68" i="23"/>
  <c r="N149" i="4"/>
  <c r="L28" i="23"/>
  <c r="Q66" i="23"/>
  <c r="R335" i="4"/>
  <c r="R350" i="4" s="1"/>
  <c r="L68" i="23"/>
  <c r="K149" i="4"/>
  <c r="M76" i="4"/>
  <c r="H149" i="4"/>
  <c r="O46" i="23"/>
  <c r="O15" i="23"/>
  <c r="O9" i="23"/>
  <c r="R68" i="23"/>
  <c r="N9" i="23"/>
  <c r="M46" i="23"/>
  <c r="M15" i="23"/>
  <c r="M9" i="23"/>
  <c r="G86" i="6"/>
  <c r="H86" i="6"/>
  <c r="R86" i="6"/>
  <c r="P340" i="4"/>
  <c r="P342" i="4" s="1"/>
  <c r="P48" i="23"/>
  <c r="S335" i="4"/>
  <c r="S338" i="4" s="1"/>
  <c r="F335" i="4"/>
  <c r="F338" i="4" s="1"/>
  <c r="H335" i="4"/>
  <c r="H338" i="4" s="1"/>
  <c r="P68" i="23"/>
  <c r="O149" i="4"/>
  <c r="E76" i="4"/>
  <c r="Q76" i="4"/>
  <c r="R66" i="23"/>
  <c r="P149" i="4"/>
  <c r="N76" i="4"/>
  <c r="L46" i="23"/>
  <c r="L15" i="23"/>
  <c r="L16" i="23" s="1"/>
  <c r="L9" i="23"/>
  <c r="L76" i="4"/>
  <c r="D86" i="6"/>
  <c r="L71" i="22"/>
  <c r="J50" i="26"/>
  <c r="N29" i="22"/>
  <c r="C44" i="6"/>
  <c r="L69" i="22" s="1"/>
  <c r="D44" i="6"/>
  <c r="K69" i="22" s="1"/>
  <c r="K89" i="22" s="1"/>
  <c r="E31" i="22"/>
  <c r="H31" i="22"/>
  <c r="C88" i="5"/>
  <c r="L31" i="22" s="1"/>
  <c r="K31" i="22"/>
  <c r="J18" i="26" s="1"/>
  <c r="R135" i="6"/>
  <c r="M87" i="5"/>
  <c r="O87" i="5"/>
  <c r="K87" i="5"/>
  <c r="D87" i="5"/>
  <c r="N37" i="23"/>
  <c r="P30" i="23"/>
  <c r="G34" i="23"/>
  <c r="G36" i="23" s="1"/>
  <c r="M38" i="23"/>
  <c r="I34" i="23"/>
  <c r="I36" i="23" s="1"/>
  <c r="O37" i="23"/>
  <c r="R30" i="23"/>
  <c r="Q34" i="23"/>
  <c r="Q36" i="23" s="1"/>
  <c r="F34" i="23"/>
  <c r="F35" i="23" s="1"/>
  <c r="R93" i="22"/>
  <c r="Q93" i="22"/>
  <c r="R43" i="6"/>
  <c r="F43" i="6"/>
  <c r="N43" i="6"/>
  <c r="M135" i="6"/>
  <c r="L87" i="5"/>
  <c r="K50" i="22"/>
  <c r="K92" i="22"/>
  <c r="F87" i="5"/>
  <c r="R87" i="5"/>
  <c r="Q47" i="22"/>
  <c r="R28" i="23"/>
  <c r="R34" i="23"/>
  <c r="R35" i="23" s="1"/>
  <c r="P28" i="23"/>
  <c r="G28" i="23"/>
  <c r="K46" i="23"/>
  <c r="D340" i="4"/>
  <c r="D343" i="4" s="1"/>
  <c r="D15" i="23"/>
  <c r="N73" i="22"/>
  <c r="O73" i="22"/>
  <c r="O77" i="22"/>
  <c r="N77" i="22"/>
  <c r="R47" i="22"/>
  <c r="R88" i="22"/>
  <c r="Q88" i="22"/>
  <c r="G43" i="6"/>
  <c r="O43" i="6"/>
  <c r="D43" i="6"/>
  <c r="H43" i="6"/>
  <c r="L43" i="6"/>
  <c r="P43" i="6"/>
  <c r="E135" i="6"/>
  <c r="O135" i="6"/>
  <c r="E43" i="6"/>
  <c r="I43" i="6"/>
  <c r="M43" i="6"/>
  <c r="Q43" i="6"/>
  <c r="K134" i="6"/>
  <c r="J43" i="6"/>
  <c r="K43" i="6"/>
  <c r="G87" i="5"/>
  <c r="H87" i="5"/>
  <c r="I87" i="5"/>
  <c r="N87" i="5"/>
  <c r="P87" i="5"/>
  <c r="E87" i="5"/>
  <c r="Q28" i="23"/>
  <c r="G30" i="23"/>
  <c r="S28" i="23"/>
  <c r="F28" i="23"/>
  <c r="K30" i="23"/>
  <c r="H30" i="23"/>
  <c r="P34" i="23"/>
  <c r="P37" i="23" s="1"/>
  <c r="H34" i="23"/>
  <c r="H37" i="23" s="1"/>
  <c r="I28" i="23"/>
  <c r="H28" i="23"/>
  <c r="J34" i="23"/>
  <c r="K34" i="23"/>
  <c r="L38" i="23" s="1"/>
  <c r="J30" i="23"/>
  <c r="N38" i="23"/>
  <c r="Q30" i="23"/>
  <c r="J28" i="23"/>
  <c r="E34" i="23"/>
  <c r="S34" i="23"/>
  <c r="D335" i="4"/>
  <c r="D337" i="4" s="1"/>
  <c r="I30" i="23"/>
  <c r="E28" i="23"/>
  <c r="G338" i="4"/>
  <c r="H46" i="23"/>
  <c r="G46" i="23"/>
  <c r="H9" i="23"/>
  <c r="F46" i="23"/>
  <c r="K342" i="4"/>
  <c r="K48" i="23"/>
  <c r="F9" i="23"/>
  <c r="H342" i="4"/>
  <c r="H343" i="4"/>
  <c r="F342" i="4"/>
  <c r="F343" i="4"/>
  <c r="L342" i="4"/>
  <c r="L343" i="4"/>
  <c r="Q342" i="4"/>
  <c r="Q343" i="4"/>
  <c r="R337" i="4"/>
  <c r="P350" i="4"/>
  <c r="P343" i="4"/>
  <c r="J342" i="4"/>
  <c r="J343" i="4"/>
  <c r="G15" i="23"/>
  <c r="G17" i="23" s="1"/>
  <c r="G340" i="4"/>
  <c r="E342" i="4"/>
  <c r="E343" i="4"/>
  <c r="N343" i="4"/>
  <c r="O342" i="4"/>
  <c r="O343" i="4"/>
  <c r="I342" i="4"/>
  <c r="I343" i="4"/>
  <c r="Q337" i="4"/>
  <c r="R342" i="4"/>
  <c r="R343" i="4"/>
  <c r="S342" i="4"/>
  <c r="S343" i="4"/>
  <c r="M342" i="4"/>
  <c r="M343" i="4"/>
  <c r="O35" i="23"/>
  <c r="F36" i="23"/>
  <c r="L35" i="23"/>
  <c r="J135" i="6"/>
  <c r="L134" i="6"/>
  <c r="I134" i="6"/>
  <c r="N134" i="6"/>
  <c r="H134" i="6"/>
  <c r="D134" i="6"/>
  <c r="E83" i="22"/>
  <c r="P134" i="6"/>
  <c r="F135" i="6"/>
  <c r="F134" i="6"/>
  <c r="Q134" i="6"/>
  <c r="Q135" i="6"/>
  <c r="H79" i="22"/>
  <c r="H93" i="22"/>
  <c r="O93" i="22" s="1"/>
  <c r="H75" i="22"/>
  <c r="H34" i="22"/>
  <c r="O34" i="22" s="1"/>
  <c r="H38" i="22"/>
  <c r="O38" i="22" s="1"/>
  <c r="H88" i="22"/>
  <c r="O88" i="22" s="1"/>
  <c r="H47" i="22"/>
  <c r="N47" i="22" s="1"/>
  <c r="J49" i="26"/>
  <c r="E15" i="23"/>
  <c r="D48" i="23"/>
  <c r="D46" i="23"/>
  <c r="H37" i="22"/>
  <c r="H33" i="22"/>
  <c r="H44" i="22"/>
  <c r="E44" i="22"/>
  <c r="K49" i="26"/>
  <c r="I48" i="23"/>
  <c r="Q48" i="23"/>
  <c r="R48" i="23"/>
  <c r="G48" i="23"/>
  <c r="S48" i="23"/>
  <c r="R46" i="23"/>
  <c r="I46" i="23"/>
  <c r="S46" i="23"/>
  <c r="J46" i="23"/>
  <c r="Q46" i="23"/>
  <c r="E30" i="23"/>
  <c r="E48" i="23"/>
  <c r="H15" i="23"/>
  <c r="H48" i="23"/>
  <c r="F15" i="23"/>
  <c r="F48" i="23"/>
  <c r="K11" i="23"/>
  <c r="J48" i="23"/>
  <c r="L36" i="23"/>
  <c r="O36" i="23"/>
  <c r="Q11" i="23"/>
  <c r="R11" i="23"/>
  <c r="L37" i="23"/>
  <c r="E11" i="23"/>
  <c r="P11" i="23"/>
  <c r="I15" i="23"/>
  <c r="I9" i="23"/>
  <c r="F11" i="23"/>
  <c r="I11" i="23"/>
  <c r="H11" i="23"/>
  <c r="Q15" i="23"/>
  <c r="J11" i="23"/>
  <c r="S15" i="23"/>
  <c r="J15" i="23"/>
  <c r="J9" i="23"/>
  <c r="R15" i="23"/>
  <c r="G11" i="23"/>
  <c r="S11" i="23"/>
  <c r="E37" i="22"/>
  <c r="G9" i="23"/>
  <c r="P9" i="23"/>
  <c r="S9" i="23"/>
  <c r="Q9" i="23"/>
  <c r="K9" i="23"/>
  <c r="R9" i="23"/>
  <c r="E9" i="23"/>
  <c r="C46" i="6"/>
  <c r="C88" i="6"/>
  <c r="D89" i="6"/>
  <c r="C45" i="6"/>
  <c r="C47" i="6"/>
  <c r="D45" i="6"/>
  <c r="D46" i="6"/>
  <c r="D47" i="6"/>
  <c r="K22" i="26" l="1"/>
  <c r="I350" i="4"/>
  <c r="I352" i="4" s="1"/>
  <c r="P338" i="4"/>
  <c r="Q350" i="4"/>
  <c r="Q352" i="4" s="1"/>
  <c r="O350" i="4"/>
  <c r="O338" i="4"/>
  <c r="K68" i="23"/>
  <c r="S337" i="4"/>
  <c r="E350" i="4"/>
  <c r="E352" i="4" s="1"/>
  <c r="E338" i="4"/>
  <c r="G37" i="27"/>
  <c r="K53" i="22"/>
  <c r="O33" i="22"/>
  <c r="L49" i="26"/>
  <c r="L58" i="26" s="1"/>
  <c r="J350" i="4"/>
  <c r="J352" i="4" s="1"/>
  <c r="S350" i="4"/>
  <c r="S353" i="4" s="1"/>
  <c r="I338" i="4"/>
  <c r="N350" i="4"/>
  <c r="J338" i="4"/>
  <c r="R338" i="4"/>
  <c r="N337" i="4"/>
  <c r="M350" i="4"/>
  <c r="M353" i="4" s="1"/>
  <c r="H337" i="4"/>
  <c r="J38" i="23"/>
  <c r="H350" i="4"/>
  <c r="H352" i="4" s="1"/>
  <c r="H92" i="22"/>
  <c r="H50" i="22"/>
  <c r="H35" i="22"/>
  <c r="N35" i="22" s="1"/>
  <c r="O66" i="23"/>
  <c r="K350" i="4"/>
  <c r="K352" i="4" s="1"/>
  <c r="F350" i="4"/>
  <c r="F353" i="4" s="1"/>
  <c r="F66" i="23"/>
  <c r="M338" i="4"/>
  <c r="F337" i="4"/>
  <c r="O30" i="22"/>
  <c r="E39" i="22"/>
  <c r="O39" i="22" s="1"/>
  <c r="H53" i="23"/>
  <c r="Q30" i="22"/>
  <c r="E92" i="22"/>
  <c r="R92" i="22" s="1"/>
  <c r="R30" i="22"/>
  <c r="E50" i="22"/>
  <c r="Q50" i="22" s="1"/>
  <c r="I53" i="23"/>
  <c r="N30" i="22"/>
  <c r="D53" i="23"/>
  <c r="L338" i="4"/>
  <c r="L337" i="4"/>
  <c r="K337" i="4"/>
  <c r="P49" i="23"/>
  <c r="J53" i="23"/>
  <c r="C39" i="23"/>
  <c r="L12" i="22" s="1"/>
  <c r="I68" i="23"/>
  <c r="K35" i="23"/>
  <c r="D20" i="23"/>
  <c r="K11" i="22" s="1"/>
  <c r="K43" i="22" s="1"/>
  <c r="K42" i="22" s="1"/>
  <c r="P66" i="23"/>
  <c r="G66" i="23"/>
  <c r="P47" i="23"/>
  <c r="P53" i="23"/>
  <c r="L66" i="23"/>
  <c r="K66" i="23"/>
  <c r="N47" i="23"/>
  <c r="N53" i="23"/>
  <c r="N68" i="23"/>
  <c r="G53" i="23"/>
  <c r="G56" i="23" s="1"/>
  <c r="K53" i="23"/>
  <c r="K56" i="23" s="1"/>
  <c r="L47" i="23"/>
  <c r="L53" i="23"/>
  <c r="C20" i="23"/>
  <c r="L11" i="22" s="1"/>
  <c r="O47" i="23"/>
  <c r="O53" i="23"/>
  <c r="N66" i="23"/>
  <c r="D39" i="23"/>
  <c r="K12" i="22" s="1"/>
  <c r="S66" i="23"/>
  <c r="M53" i="23"/>
  <c r="M47" i="23"/>
  <c r="Q68" i="23"/>
  <c r="M68" i="23"/>
  <c r="L49" i="23"/>
  <c r="M66" i="23"/>
  <c r="M49" i="23"/>
  <c r="E71" i="22"/>
  <c r="O75" i="22"/>
  <c r="H83" i="22"/>
  <c r="E69" i="22"/>
  <c r="H69" i="22"/>
  <c r="N75" i="22"/>
  <c r="N88" i="22"/>
  <c r="E38" i="23"/>
  <c r="I37" i="23"/>
  <c r="I35" i="23"/>
  <c r="P35" i="23"/>
  <c r="J36" i="23"/>
  <c r="F37" i="23"/>
  <c r="O38" i="23"/>
  <c r="M37" i="23"/>
  <c r="N35" i="23"/>
  <c r="N36" i="23"/>
  <c r="J37" i="23"/>
  <c r="I38" i="23"/>
  <c r="G35" i="23"/>
  <c r="P38" i="23"/>
  <c r="G38" i="23"/>
  <c r="H38" i="23"/>
  <c r="G37" i="23"/>
  <c r="K47" i="23"/>
  <c r="K37" i="23"/>
  <c r="H36" i="23"/>
  <c r="Q35" i="23"/>
  <c r="D342" i="4"/>
  <c r="D350" i="4"/>
  <c r="D352" i="4" s="1"/>
  <c r="M35" i="23"/>
  <c r="M36" i="23"/>
  <c r="Q37" i="23"/>
  <c r="K38" i="23"/>
  <c r="R38" i="23"/>
  <c r="N93" i="22"/>
  <c r="Q44" i="22"/>
  <c r="R44" i="22"/>
  <c r="O31" i="22"/>
  <c r="N31" i="22"/>
  <c r="N38" i="22"/>
  <c r="N34" i="22"/>
  <c r="R37" i="23"/>
  <c r="R36" i="23"/>
  <c r="K36" i="23"/>
  <c r="H35" i="23"/>
  <c r="S38" i="23"/>
  <c r="H47" i="23"/>
  <c r="I47" i="23"/>
  <c r="N79" i="22"/>
  <c r="O79" i="22"/>
  <c r="N33" i="22"/>
  <c r="K16" i="23"/>
  <c r="H19" i="23"/>
  <c r="O37" i="22"/>
  <c r="N37" i="22"/>
  <c r="R19" i="23"/>
  <c r="N81" i="22"/>
  <c r="O81" i="22"/>
  <c r="R31" i="22"/>
  <c r="Q31" i="22"/>
  <c r="P36" i="23"/>
  <c r="O19" i="23"/>
  <c r="D338" i="4"/>
  <c r="Q38" i="23"/>
  <c r="J35" i="23"/>
  <c r="E35" i="23"/>
  <c r="M19" i="23"/>
  <c r="S35" i="23"/>
  <c r="S37" i="23"/>
  <c r="J19" i="23"/>
  <c r="S36" i="23"/>
  <c r="F19" i="23"/>
  <c r="E36" i="23"/>
  <c r="G16" i="23"/>
  <c r="G19" i="23"/>
  <c r="K17" i="23"/>
  <c r="K18" i="23"/>
  <c r="I19" i="23"/>
  <c r="E19" i="23"/>
  <c r="F47" i="23"/>
  <c r="F38" i="23"/>
  <c r="K19" i="23"/>
  <c r="L19" i="23"/>
  <c r="P19" i="23"/>
  <c r="N19" i="23"/>
  <c r="Q19" i="23"/>
  <c r="E37" i="23"/>
  <c r="G47" i="23"/>
  <c r="G18" i="23"/>
  <c r="K353" i="4"/>
  <c r="P352" i="4"/>
  <c r="P353" i="4"/>
  <c r="N352" i="4"/>
  <c r="N353" i="4"/>
  <c r="R49" i="23"/>
  <c r="L352" i="4"/>
  <c r="L353" i="4"/>
  <c r="G342" i="4"/>
  <c r="G343" i="4"/>
  <c r="G350" i="4"/>
  <c r="O352" i="4"/>
  <c r="O353" i="4"/>
  <c r="R352" i="4"/>
  <c r="R353" i="4"/>
  <c r="Q353" i="4"/>
  <c r="S19" i="23"/>
  <c r="O47" i="22"/>
  <c r="H53" i="22"/>
  <c r="J51" i="26"/>
  <c r="L69" i="26"/>
  <c r="O44" i="22"/>
  <c r="N44" i="22"/>
  <c r="E53" i="22"/>
  <c r="J16" i="23"/>
  <c r="F18" i="23"/>
  <c r="E18" i="23"/>
  <c r="O18" i="23"/>
  <c r="I18" i="23"/>
  <c r="M18" i="23"/>
  <c r="N18" i="23"/>
  <c r="R18" i="23"/>
  <c r="S18" i="23"/>
  <c r="L18" i="23"/>
  <c r="P18" i="23"/>
  <c r="Q18" i="23"/>
  <c r="S49" i="23"/>
  <c r="I49" i="23"/>
  <c r="R53" i="23"/>
  <c r="Q49" i="23"/>
  <c r="R47" i="23"/>
  <c r="S47" i="23"/>
  <c r="J47" i="23"/>
  <c r="S53" i="23"/>
  <c r="H16" i="23"/>
  <c r="Q53" i="23"/>
  <c r="Q47" i="23"/>
  <c r="E16" i="23"/>
  <c r="H17" i="23"/>
  <c r="F17" i="23"/>
  <c r="E17" i="23"/>
  <c r="N17" i="23"/>
  <c r="F16" i="23"/>
  <c r="F49" i="23"/>
  <c r="F53" i="23"/>
  <c r="H18" i="23"/>
  <c r="E49" i="23"/>
  <c r="E53" i="23"/>
  <c r="J49" i="23"/>
  <c r="H49" i="23"/>
  <c r="K49" i="23"/>
  <c r="E47" i="23"/>
  <c r="G49" i="23"/>
  <c r="I16" i="23"/>
  <c r="O17" i="23"/>
  <c r="N16" i="23"/>
  <c r="Q16" i="23"/>
  <c r="O16" i="23"/>
  <c r="Q17" i="23"/>
  <c r="R16" i="23"/>
  <c r="D18" i="23"/>
  <c r="D17" i="23"/>
  <c r="S17" i="23"/>
  <c r="D36" i="23"/>
  <c r="J17" i="23"/>
  <c r="J18" i="23"/>
  <c r="M17" i="23"/>
  <c r="I17" i="23"/>
  <c r="P17" i="23"/>
  <c r="L17" i="23"/>
  <c r="R17" i="23"/>
  <c r="D35" i="23"/>
  <c r="D37" i="23"/>
  <c r="D16" i="23"/>
  <c r="S16" i="23"/>
  <c r="P16" i="23"/>
  <c r="M16" i="23"/>
  <c r="K51" i="26"/>
  <c r="C59" i="23"/>
  <c r="C40" i="23"/>
  <c r="D23" i="23"/>
  <c r="D22" i="23"/>
  <c r="C42" i="23"/>
  <c r="C90" i="6"/>
  <c r="D40" i="23"/>
  <c r="C23" i="23"/>
  <c r="D42" i="23"/>
  <c r="C41" i="23"/>
  <c r="D21" i="23"/>
  <c r="C89" i="6"/>
  <c r="C22" i="23"/>
  <c r="C21" i="23"/>
  <c r="D90" i="6"/>
  <c r="D88" i="6"/>
  <c r="D41" i="23"/>
  <c r="J19" i="26" l="1"/>
  <c r="K28" i="26"/>
  <c r="I353" i="4"/>
  <c r="J353" i="4"/>
  <c r="K55" i="23"/>
  <c r="S352" i="4"/>
  <c r="E353" i="4"/>
  <c r="L51" i="26"/>
  <c r="L59" i="26"/>
  <c r="L60" i="26"/>
  <c r="H71" i="22"/>
  <c r="N71" i="22" s="1"/>
  <c r="M352" i="4"/>
  <c r="E57" i="23"/>
  <c r="H353" i="4"/>
  <c r="M72" i="23"/>
  <c r="N72" i="23"/>
  <c r="F352" i="4"/>
  <c r="D58" i="23"/>
  <c r="K13" i="22" s="1"/>
  <c r="K91" i="22" s="1"/>
  <c r="L72" i="23"/>
  <c r="L74" i="23" s="1"/>
  <c r="Q92" i="22"/>
  <c r="O35" i="22"/>
  <c r="N92" i="22"/>
  <c r="O92" i="22"/>
  <c r="O50" i="22"/>
  <c r="N39" i="22"/>
  <c r="R50" i="22"/>
  <c r="N50" i="22"/>
  <c r="K54" i="23"/>
  <c r="H12" i="22"/>
  <c r="H11" i="22"/>
  <c r="E12" i="22"/>
  <c r="E11" i="22"/>
  <c r="C58" i="23"/>
  <c r="L13" i="22" s="1"/>
  <c r="Q71" i="22"/>
  <c r="R71" i="22"/>
  <c r="O69" i="22"/>
  <c r="Q69" i="22"/>
  <c r="N69" i="22"/>
  <c r="R69" i="22"/>
  <c r="G54" i="23"/>
  <c r="D353" i="4"/>
  <c r="G55" i="23"/>
  <c r="N83" i="22"/>
  <c r="O83" i="22"/>
  <c r="H57" i="23"/>
  <c r="K46" i="22"/>
  <c r="K87" i="22"/>
  <c r="L44" i="22"/>
  <c r="L43" i="22"/>
  <c r="Q53" i="22"/>
  <c r="R53" i="22"/>
  <c r="J57" i="23"/>
  <c r="F57" i="23"/>
  <c r="G57" i="23"/>
  <c r="G352" i="4"/>
  <c r="G353" i="4"/>
  <c r="N57" i="23"/>
  <c r="Q54" i="23"/>
  <c r="Q57" i="23"/>
  <c r="O55" i="23"/>
  <c r="O57" i="23"/>
  <c r="L54" i="23"/>
  <c r="L57" i="23"/>
  <c r="I56" i="23"/>
  <c r="I57" i="23"/>
  <c r="S55" i="23"/>
  <c r="S57" i="23"/>
  <c r="R56" i="23"/>
  <c r="R57" i="23"/>
  <c r="K57" i="23"/>
  <c r="P55" i="23"/>
  <c r="P57" i="23"/>
  <c r="M55" i="23"/>
  <c r="M57" i="23"/>
  <c r="J37" i="26"/>
  <c r="M54" i="23"/>
  <c r="H78" i="22"/>
  <c r="H89" i="22"/>
  <c r="H74" i="22"/>
  <c r="E78" i="22"/>
  <c r="E74" i="22"/>
  <c r="E89" i="22"/>
  <c r="L62" i="26"/>
  <c r="M56" i="23"/>
  <c r="D54" i="23"/>
  <c r="L71" i="26"/>
  <c r="N53" i="22"/>
  <c r="O53" i="22"/>
  <c r="L55" i="23"/>
  <c r="I55" i="23"/>
  <c r="P56" i="23"/>
  <c r="R54" i="23"/>
  <c r="S54" i="23"/>
  <c r="L56" i="23"/>
  <c r="I54" i="23"/>
  <c r="Q56" i="23"/>
  <c r="O56" i="23"/>
  <c r="O54" i="23"/>
  <c r="N54" i="23"/>
  <c r="P54" i="23"/>
  <c r="R55" i="23"/>
  <c r="N56" i="23"/>
  <c r="Q55" i="23"/>
  <c r="S56" i="23"/>
  <c r="N55" i="23"/>
  <c r="H74" i="23"/>
  <c r="H55" i="23"/>
  <c r="E54" i="23"/>
  <c r="E56" i="23"/>
  <c r="D56" i="23"/>
  <c r="D55" i="23"/>
  <c r="E55" i="23"/>
  <c r="F55" i="23"/>
  <c r="F56" i="23"/>
  <c r="F54" i="23"/>
  <c r="J56" i="23"/>
  <c r="J54" i="23"/>
  <c r="H56" i="23"/>
  <c r="H54" i="23"/>
  <c r="J55" i="23"/>
  <c r="R57" i="8"/>
  <c r="Q57" i="8"/>
  <c r="P57" i="8"/>
  <c r="O57" i="8"/>
  <c r="BQ44" i="8" s="1"/>
  <c r="N57" i="8"/>
  <c r="M57" i="8"/>
  <c r="L57" i="8"/>
  <c r="K57" i="8"/>
  <c r="J57" i="8"/>
  <c r="I57" i="8"/>
  <c r="H57" i="8"/>
  <c r="G57" i="8"/>
  <c r="F57" i="8"/>
  <c r="E57" i="8"/>
  <c r="D57" i="8"/>
  <c r="C57" i="8"/>
  <c r="R91" i="8"/>
  <c r="Q91" i="8"/>
  <c r="P91" i="8"/>
  <c r="O91" i="8"/>
  <c r="BQ78" i="8" s="1"/>
  <c r="N91" i="8"/>
  <c r="M91" i="8"/>
  <c r="L91" i="8"/>
  <c r="K91" i="8"/>
  <c r="J91" i="8"/>
  <c r="I91" i="8"/>
  <c r="H91" i="8"/>
  <c r="G91" i="8"/>
  <c r="F91" i="8"/>
  <c r="E91" i="8"/>
  <c r="D91" i="8"/>
  <c r="C91" i="8"/>
  <c r="R40" i="8"/>
  <c r="Q40" i="8"/>
  <c r="P40" i="8"/>
  <c r="O40" i="8"/>
  <c r="BQ27" i="8" s="1"/>
  <c r="N40" i="8"/>
  <c r="M40" i="8"/>
  <c r="L40" i="8"/>
  <c r="K40" i="8"/>
  <c r="J40" i="8"/>
  <c r="I40" i="8"/>
  <c r="H40" i="8"/>
  <c r="G40" i="8"/>
  <c r="F40" i="8"/>
  <c r="E40" i="8"/>
  <c r="D40" i="8"/>
  <c r="C40" i="8"/>
  <c r="R74" i="8"/>
  <c r="Q74" i="8"/>
  <c r="P74" i="8"/>
  <c r="O74" i="8"/>
  <c r="BQ61" i="8" s="1"/>
  <c r="N74" i="8"/>
  <c r="M74" i="8"/>
  <c r="L74" i="8"/>
  <c r="K74" i="8"/>
  <c r="J74" i="8"/>
  <c r="I74" i="8"/>
  <c r="H74" i="8"/>
  <c r="G74" i="8"/>
  <c r="F74" i="8"/>
  <c r="E74" i="8"/>
  <c r="D74" i="8"/>
  <c r="C74" i="8"/>
  <c r="R23" i="8"/>
  <c r="Q23" i="8"/>
  <c r="P23" i="8"/>
  <c r="O23" i="8"/>
  <c r="N23" i="8"/>
  <c r="M23" i="8"/>
  <c r="L23" i="8"/>
  <c r="K23" i="8"/>
  <c r="J23" i="8"/>
  <c r="I23" i="8"/>
  <c r="H23" i="8"/>
  <c r="G23" i="8"/>
  <c r="F23" i="8"/>
  <c r="E23" i="8"/>
  <c r="D23" i="8"/>
  <c r="D24" i="8" s="1"/>
  <c r="C60" i="23"/>
  <c r="C77" i="23"/>
  <c r="C61" i="23"/>
  <c r="C78" i="23"/>
  <c r="D61" i="23"/>
  <c r="C76" i="23"/>
  <c r="D78" i="23"/>
  <c r="P24" i="8" l="1"/>
  <c r="BQ10" i="8"/>
  <c r="E45" i="22"/>
  <c r="F47" i="22" s="1"/>
  <c r="F49" i="26"/>
  <c r="H87" i="22"/>
  <c r="E42" i="22"/>
  <c r="Q42" i="22" s="1"/>
  <c r="L80" i="26"/>
  <c r="L81" i="26" s="1"/>
  <c r="L73" i="26"/>
  <c r="L63" i="26"/>
  <c r="L64" i="26"/>
  <c r="O71" i="22"/>
  <c r="H45" i="22"/>
  <c r="I47" i="22" s="1"/>
  <c r="H86" i="22"/>
  <c r="H17" i="22"/>
  <c r="H56" i="22" s="1"/>
  <c r="H95" i="22" s="1"/>
  <c r="E17" i="22"/>
  <c r="E56" i="22" s="1"/>
  <c r="E95" i="22" s="1"/>
  <c r="H46" i="22"/>
  <c r="F50" i="26"/>
  <c r="H21" i="22"/>
  <c r="H60" i="22" s="1"/>
  <c r="H64" i="22" s="1"/>
  <c r="H20" i="22"/>
  <c r="H59" i="22" s="1"/>
  <c r="H63" i="22" s="1"/>
  <c r="R12" i="22"/>
  <c r="Q12" i="22"/>
  <c r="G50" i="26"/>
  <c r="H78" i="26" s="1"/>
  <c r="E21" i="22"/>
  <c r="H42" i="22"/>
  <c r="I44" i="22" s="1"/>
  <c r="E46" i="22"/>
  <c r="Q46" i="22" s="1"/>
  <c r="O12" i="22"/>
  <c r="H16" i="22"/>
  <c r="H55" i="22" s="1"/>
  <c r="H43" i="22"/>
  <c r="N12" i="22"/>
  <c r="E87" i="22"/>
  <c r="E16" i="22"/>
  <c r="G21" i="26" s="1"/>
  <c r="Q11" i="22"/>
  <c r="E43" i="22"/>
  <c r="R11" i="22"/>
  <c r="N11" i="22"/>
  <c r="O11" i="22"/>
  <c r="F24" i="8"/>
  <c r="G49" i="26"/>
  <c r="H69" i="26" s="1"/>
  <c r="E20" i="22"/>
  <c r="E59" i="22" s="1"/>
  <c r="E63" i="22" s="1"/>
  <c r="H82" i="22"/>
  <c r="E82" i="22"/>
  <c r="C75" i="23"/>
  <c r="L14" i="22" s="1"/>
  <c r="D75" i="23"/>
  <c r="K14" i="22" s="1"/>
  <c r="K52" i="22" s="1"/>
  <c r="O89" i="22"/>
  <c r="N89" i="22"/>
  <c r="R89" i="22"/>
  <c r="Q89" i="22"/>
  <c r="N78" i="22"/>
  <c r="O78" i="22"/>
  <c r="N74" i="22"/>
  <c r="O74" i="22"/>
  <c r="K90" i="22"/>
  <c r="L93" i="22" s="1"/>
  <c r="K86" i="22"/>
  <c r="L89" i="22" s="1"/>
  <c r="K49" i="22"/>
  <c r="S74" i="23"/>
  <c r="F74" i="23"/>
  <c r="Q74" i="23"/>
  <c r="O74" i="23"/>
  <c r="J74" i="23"/>
  <c r="R74" i="23"/>
  <c r="M74" i="23"/>
  <c r="I74" i="23"/>
  <c r="P74" i="23"/>
  <c r="N74" i="23"/>
  <c r="G74" i="23"/>
  <c r="K74" i="23"/>
  <c r="L72" i="26"/>
  <c r="G75" i="8"/>
  <c r="K75" i="8"/>
  <c r="G92" i="8"/>
  <c r="M75" i="8"/>
  <c r="E75" i="8"/>
  <c r="I75" i="8"/>
  <c r="O75" i="8"/>
  <c r="K92" i="8"/>
  <c r="O92" i="8"/>
  <c r="Q75" i="8"/>
  <c r="J24" i="8"/>
  <c r="F41" i="8"/>
  <c r="J41" i="8"/>
  <c r="N41" i="8"/>
  <c r="R41" i="8"/>
  <c r="F58" i="8"/>
  <c r="J58" i="8"/>
  <c r="N58" i="8"/>
  <c r="R58" i="8"/>
  <c r="N24" i="8"/>
  <c r="H24" i="8"/>
  <c r="L24" i="8"/>
  <c r="D41" i="8"/>
  <c r="H41" i="8"/>
  <c r="L41" i="8"/>
  <c r="P41" i="8"/>
  <c r="D58" i="8"/>
  <c r="H58" i="8"/>
  <c r="L58" i="8"/>
  <c r="P58" i="8"/>
  <c r="E92" i="8"/>
  <c r="I92" i="8"/>
  <c r="M92" i="8"/>
  <c r="Q92" i="8"/>
  <c r="R24" i="8"/>
  <c r="G24" i="8"/>
  <c r="K24" i="8"/>
  <c r="O24" i="8"/>
  <c r="F75" i="8"/>
  <c r="J75" i="8"/>
  <c r="N75" i="8"/>
  <c r="R75" i="8"/>
  <c r="E41" i="8"/>
  <c r="I41" i="8"/>
  <c r="M41" i="8"/>
  <c r="Q41" i="8"/>
  <c r="D92" i="8"/>
  <c r="H92" i="8"/>
  <c r="L92" i="8"/>
  <c r="P92" i="8"/>
  <c r="G58" i="8"/>
  <c r="K58" i="8"/>
  <c r="O58" i="8"/>
  <c r="E24" i="8"/>
  <c r="I24" i="8"/>
  <c r="M24" i="8"/>
  <c r="Q24" i="8"/>
  <c r="D75" i="8"/>
  <c r="H75" i="8"/>
  <c r="L75" i="8"/>
  <c r="P75" i="8"/>
  <c r="G41" i="8"/>
  <c r="K41" i="8"/>
  <c r="O41" i="8"/>
  <c r="F92" i="8"/>
  <c r="J92" i="8"/>
  <c r="N92" i="8"/>
  <c r="R92" i="8"/>
  <c r="I58" i="8"/>
  <c r="M58" i="8"/>
  <c r="Q58" i="8"/>
  <c r="E58" i="8"/>
  <c r="K21" i="26" l="1"/>
  <c r="K23" i="26" s="1"/>
  <c r="J21" i="26"/>
  <c r="Q43" i="22"/>
  <c r="F44" i="22"/>
  <c r="R42" i="22"/>
  <c r="I87" i="22"/>
  <c r="H49" i="26"/>
  <c r="H58" i="26" s="1"/>
  <c r="H60" i="26" s="1"/>
  <c r="N87" i="22"/>
  <c r="H50" i="26"/>
  <c r="L82" i="26"/>
  <c r="I89" i="22"/>
  <c r="H52" i="22"/>
  <c r="H51" i="22" s="1"/>
  <c r="I46" i="22"/>
  <c r="O45" i="22"/>
  <c r="I88" i="22"/>
  <c r="N45" i="22"/>
  <c r="O17" i="22"/>
  <c r="N17" i="22"/>
  <c r="N56" i="22"/>
  <c r="N42" i="22"/>
  <c r="I43" i="22"/>
  <c r="F43" i="22"/>
  <c r="O56" i="22"/>
  <c r="H98" i="22"/>
  <c r="H101" i="22"/>
  <c r="O21" i="22"/>
  <c r="O42" i="22"/>
  <c r="O87" i="22"/>
  <c r="N21" i="22"/>
  <c r="E60" i="22"/>
  <c r="E64" i="22" s="1"/>
  <c r="E101" i="22" s="1"/>
  <c r="F46" i="22"/>
  <c r="O46" i="22"/>
  <c r="N46" i="22"/>
  <c r="R46" i="22"/>
  <c r="E52" i="22"/>
  <c r="R43" i="22"/>
  <c r="O43" i="22"/>
  <c r="O16" i="22"/>
  <c r="N16" i="22"/>
  <c r="N43" i="22"/>
  <c r="N20" i="22"/>
  <c r="E86" i="22"/>
  <c r="L92" i="26" s="1"/>
  <c r="Q87" i="22"/>
  <c r="R87" i="22"/>
  <c r="O20" i="22"/>
  <c r="E55" i="22"/>
  <c r="G23" i="26" s="1"/>
  <c r="J23" i="26" s="1"/>
  <c r="N95" i="22"/>
  <c r="O95" i="22"/>
  <c r="N59" i="22"/>
  <c r="O59" i="22"/>
  <c r="N82" i="22"/>
  <c r="O82" i="22"/>
  <c r="L91" i="22"/>
  <c r="L92" i="22"/>
  <c r="L87" i="22"/>
  <c r="L88" i="22"/>
  <c r="K48" i="22"/>
  <c r="K51" i="22"/>
  <c r="N86" i="22" l="1"/>
  <c r="H59" i="26"/>
  <c r="E51" i="22"/>
  <c r="N51" i="22" s="1"/>
  <c r="N60" i="22"/>
  <c r="Q52" i="22"/>
  <c r="N52" i="22"/>
  <c r="O60" i="22"/>
  <c r="O52" i="22"/>
  <c r="E98" i="22"/>
  <c r="O98" i="22" s="1"/>
  <c r="R52" i="22"/>
  <c r="R86" i="22"/>
  <c r="F89" i="22"/>
  <c r="F88" i="22"/>
  <c r="Q86" i="22"/>
  <c r="F87" i="22"/>
  <c r="L94" i="26"/>
  <c r="L98" i="26" s="1"/>
  <c r="O86" i="22"/>
  <c r="O55" i="22"/>
  <c r="N55" i="22"/>
  <c r="N63" i="22"/>
  <c r="O63" i="22"/>
  <c r="N64" i="22"/>
  <c r="O64" i="22"/>
  <c r="L50" i="22"/>
  <c r="L49" i="22"/>
  <c r="K45" i="22"/>
  <c r="R45" i="22" s="1"/>
  <c r="N101" i="22"/>
  <c r="O101" i="22"/>
  <c r="Q51" i="22" l="1"/>
  <c r="R51" i="22"/>
  <c r="O51" i="22"/>
  <c r="N98" i="22"/>
  <c r="L47" i="22"/>
  <c r="Q45" i="22"/>
  <c r="L46" i="22"/>
  <c r="D60" i="23"/>
  <c r="D76" i="23"/>
  <c r="D59" i="23"/>
  <c r="H14" i="22" l="1"/>
  <c r="H13" i="22"/>
  <c r="H22" i="22" s="1"/>
  <c r="H61" i="22" s="1"/>
  <c r="H65" i="22" s="1"/>
  <c r="H102" i="22" s="1"/>
  <c r="E13" i="22"/>
  <c r="F51" i="26" l="1"/>
  <c r="N13" i="22"/>
  <c r="H90" i="22"/>
  <c r="I92" i="22" s="1"/>
  <c r="H18" i="22"/>
  <c r="H57" i="22" s="1"/>
  <c r="H96" i="22" s="1"/>
  <c r="E18" i="22"/>
  <c r="E57" i="22" s="1"/>
  <c r="H99" i="22"/>
  <c r="H91" i="22"/>
  <c r="E91" i="22"/>
  <c r="R91" i="22" s="1"/>
  <c r="R13" i="22"/>
  <c r="Q13" i="22"/>
  <c r="H48" i="22"/>
  <c r="I50" i="22" s="1"/>
  <c r="H49" i="22"/>
  <c r="E22" i="22"/>
  <c r="E61" i="22" s="1"/>
  <c r="O13" i="22"/>
  <c r="E48" i="22"/>
  <c r="E49" i="22"/>
  <c r="R49" i="22" s="1"/>
  <c r="Q48" i="22" l="1"/>
  <c r="Q91" i="22"/>
  <c r="E90" i="22"/>
  <c r="F92" i="22" s="1"/>
  <c r="I93" i="22"/>
  <c r="N49" i="22"/>
  <c r="O91" i="22"/>
  <c r="O49" i="22"/>
  <c r="Q49" i="22"/>
  <c r="N18" i="22"/>
  <c r="N91" i="22"/>
  <c r="O18" i="22"/>
  <c r="O22" i="22"/>
  <c r="F49" i="22"/>
  <c r="O48" i="22"/>
  <c r="I91" i="22"/>
  <c r="I49" i="22"/>
  <c r="F50" i="22"/>
  <c r="N22" i="22"/>
  <c r="N48" i="22"/>
  <c r="R48" i="22"/>
  <c r="E65" i="22"/>
  <c r="O61" i="22"/>
  <c r="N61" i="22"/>
  <c r="E99" i="22"/>
  <c r="N57" i="22"/>
  <c r="O57" i="22"/>
  <c r="E96" i="22"/>
  <c r="N90" i="22" l="1"/>
  <c r="Q90" i="22"/>
  <c r="F93" i="22"/>
  <c r="F91" i="22"/>
  <c r="O90" i="22"/>
  <c r="R90" i="22"/>
  <c r="O99" i="22"/>
  <c r="N99" i="22"/>
  <c r="N96" i="22"/>
  <c r="O96" i="22"/>
  <c r="O65" i="22"/>
  <c r="E102" i="22"/>
  <c r="N65" i="22"/>
  <c r="N102" i="22" l="1"/>
  <c r="O102" i="22"/>
  <c r="D77" i="23"/>
  <c r="E14" i="22" l="1"/>
  <c r="N14" i="22" l="1"/>
  <c r="G51" i="26"/>
  <c r="H71" i="26" s="1"/>
  <c r="R14" i="22"/>
  <c r="Q14" i="22"/>
  <c r="O14" i="22"/>
  <c r="H51" i="26" l="1"/>
  <c r="H62" i="26"/>
  <c r="H64" i="26" s="1"/>
  <c r="H72" i="26"/>
  <c r="H73" i="26"/>
  <c r="H80" i="26"/>
  <c r="H63" i="26" l="1"/>
  <c r="H81" i="26"/>
  <c r="H82" i="26"/>
</calcChain>
</file>

<file path=xl/sharedStrings.xml><?xml version="1.0" encoding="utf-8"?>
<sst xmlns="http://schemas.openxmlformats.org/spreadsheetml/2006/main" count="1561" uniqueCount="418">
  <si>
    <t>Gaz naturel (kWh)</t>
  </si>
  <si>
    <t>Gaz naturel (m3)</t>
  </si>
  <si>
    <t>Gaz propane (m3)</t>
  </si>
  <si>
    <t>Gaz butane (m3)</t>
  </si>
  <si>
    <t>Janvier</t>
  </si>
  <si>
    <t>Février</t>
  </si>
  <si>
    <t>Mars</t>
  </si>
  <si>
    <t>Avril</t>
  </si>
  <si>
    <t>Mai</t>
  </si>
  <si>
    <t>Juin</t>
  </si>
  <si>
    <t>Juillet</t>
  </si>
  <si>
    <t>Août</t>
  </si>
  <si>
    <t>Septembre</t>
  </si>
  <si>
    <t>Octobre</t>
  </si>
  <si>
    <t>Novembre</t>
  </si>
  <si>
    <t>Décembre</t>
  </si>
  <si>
    <t>-</t>
  </si>
  <si>
    <t>SAISIE DES PARAMETRES INITIAUX</t>
  </si>
  <si>
    <t>DEPARTEMENT</t>
  </si>
  <si>
    <t>44 - Loire Atlantique</t>
  </si>
  <si>
    <t>49 - Maine-et-Loire</t>
  </si>
  <si>
    <t>53 - Mayenne</t>
  </si>
  <si>
    <t>72 - Sarthe</t>
  </si>
  <si>
    <t>85 - Vendée</t>
  </si>
  <si>
    <t>Votre Département</t>
  </si>
  <si>
    <t>CONSOMMATION THERMIQUE ESTIMEE CHAUFFAGE (SANS ECS) EN FONCTION DE LA RIGUEUR CLIMATIQUE ET DE LA SURFACE - (kWh/DJU/m²)x1000</t>
  </si>
  <si>
    <t>ELECTRICITE</t>
  </si>
  <si>
    <t>kWh par tonne</t>
  </si>
  <si>
    <t>kWh par stère</t>
  </si>
  <si>
    <t>kWh par kWh</t>
  </si>
  <si>
    <t>kWh par m3</t>
  </si>
  <si>
    <t>kWh par litre</t>
  </si>
  <si>
    <t>Source thermique 1 et unités de facturation</t>
  </si>
  <si>
    <t>Source thermique 2 et unités de facturation</t>
  </si>
  <si>
    <t>Source thermique 3 et unités de facturation</t>
  </si>
  <si>
    <t>Moyenne</t>
  </si>
  <si>
    <r>
      <t>Le </t>
    </r>
    <r>
      <rPr>
        <b/>
        <sz val="12"/>
        <color rgb="FF000000"/>
        <rFont val="Calibri"/>
        <family val="2"/>
        <scheme val="minor"/>
      </rPr>
      <t xml:space="preserve">Dispositif « Eco Energie Tertiaire » </t>
    </r>
    <r>
      <rPr>
        <sz val="12"/>
        <color rgb="FF000000"/>
        <rFont val="Calibri"/>
        <family val="2"/>
        <scheme val="minor"/>
      </rPr>
      <t>de la loi Elan est une obligation réglementaire engageant les acteurs du tertiaire vers la sobriété énergétique. Issu du décret tertiaire, il impose une réduction progressive de la consommation d’énergie dans les bâtiments à usage tertiaire afin de lutter contre le changement climatique. Pour y parvenir, les actions déployées vont au-delà de la rénovation énergétique des bâtiments.</t>
    </r>
  </si>
  <si>
    <t>Votre établissement</t>
  </si>
  <si>
    <t>CONSOMMATION ISSUE DU RELEVE DES INDEX - kWh</t>
  </si>
  <si>
    <r>
      <t xml:space="preserve">Ceux </t>
    </r>
    <r>
      <rPr>
        <b/>
        <i/>
        <sz val="12"/>
        <color theme="4"/>
        <rFont val="Calibri"/>
        <family val="2"/>
        <scheme val="minor"/>
      </rPr>
      <t>en bleu</t>
    </r>
    <r>
      <rPr>
        <sz val="12"/>
        <color theme="1"/>
        <rFont val="Calibri"/>
        <family val="2"/>
        <scheme val="minor"/>
      </rPr>
      <t xml:space="preserve"> sont des onglets optionnels.</t>
    </r>
  </si>
  <si>
    <t>Réseau de chaleur (kWh)</t>
  </si>
  <si>
    <t>Pompe A Chaleur (kWh)</t>
  </si>
  <si>
    <t>Electricité (kWh)</t>
  </si>
  <si>
    <t xml:space="preserve"> AUTOMATIQUE</t>
  </si>
  <si>
    <t>A REMPLIR</t>
  </si>
  <si>
    <t>AUTOMATIQUE</t>
  </si>
  <si>
    <t>SAISIE DES FACTURES : CONSOMMATION ELECTRIQUE - kWh</t>
  </si>
  <si>
    <t>Bois - Bûches (stères)</t>
  </si>
  <si>
    <t>Gaz propane (tonnes)</t>
  </si>
  <si>
    <t>Gaz butane (tonnes)</t>
  </si>
  <si>
    <t>Gaz butane (litres)</t>
  </si>
  <si>
    <t>Fioul domestique (litres)</t>
  </si>
  <si>
    <t>% Différence</t>
  </si>
  <si>
    <t>RELEVE ET SAISIE DES INDEX - kWh</t>
  </si>
  <si>
    <r>
      <t xml:space="preserve">Tout d'abord, prenons connaissance des onglets, ceux-ci sont de quatre couleurs : </t>
    </r>
    <r>
      <rPr>
        <sz val="12"/>
        <color theme="0" tint="-0.499984740745262"/>
        <rFont val="Calibri"/>
        <family val="2"/>
        <scheme val="minor"/>
      </rPr>
      <t>gris,</t>
    </r>
    <r>
      <rPr>
        <sz val="12"/>
        <color theme="1"/>
        <rFont val="Calibri"/>
        <family val="2"/>
        <scheme val="minor"/>
      </rPr>
      <t xml:space="preserve"> </t>
    </r>
    <r>
      <rPr>
        <sz val="12"/>
        <color theme="9"/>
        <rFont val="Calibri"/>
        <family val="2"/>
        <scheme val="minor"/>
      </rPr>
      <t>vert,</t>
    </r>
    <r>
      <rPr>
        <sz val="12"/>
        <color theme="1"/>
        <rFont val="Calibri"/>
        <family val="2"/>
        <scheme val="minor"/>
      </rPr>
      <t xml:space="preserve"> </t>
    </r>
    <r>
      <rPr>
        <sz val="12"/>
        <color theme="5"/>
        <rFont val="Calibri"/>
        <family val="2"/>
        <scheme val="minor"/>
      </rPr>
      <t>orange</t>
    </r>
    <r>
      <rPr>
        <sz val="12"/>
        <color theme="1"/>
        <rFont val="Calibri"/>
        <family val="2"/>
        <scheme val="minor"/>
      </rPr>
      <t xml:space="preserve"> et </t>
    </r>
    <r>
      <rPr>
        <sz val="12"/>
        <color theme="4"/>
        <rFont val="Calibri"/>
        <family val="2"/>
        <scheme val="minor"/>
      </rPr>
      <t>bleu</t>
    </r>
    <r>
      <rPr>
        <sz val="12"/>
        <color theme="1"/>
        <rFont val="Calibri"/>
        <family val="2"/>
        <scheme val="minor"/>
      </rPr>
      <t>.</t>
    </r>
  </si>
  <si>
    <t>Liste sur ATEE.</t>
  </si>
  <si>
    <t>SAISIE DES INDEX : CONSOMMATION THERMIQUE SELON UNITES CONSIDEREES</t>
  </si>
  <si>
    <t xml:space="preserve"> SAISIE DES INDEX (SUITE) : CONSOMMATION THERMIQUE AVEC CONVERSION EN kWh</t>
  </si>
  <si>
    <t>RIGUEUR CLIMATIQUE DEPARTEMENTALE - DJU</t>
  </si>
  <si>
    <t xml:space="preserve"> SAISIE DES FACTURES : COUTS - €HTVA</t>
  </si>
  <si>
    <t>TOTAL - kWh</t>
  </si>
  <si>
    <t>TOTAL - m3</t>
  </si>
  <si>
    <r>
      <t>Ceux</t>
    </r>
    <r>
      <rPr>
        <b/>
        <i/>
        <sz val="12"/>
        <color theme="0" tint="-0.499984740745262"/>
        <rFont val="Calibri"/>
        <family val="2"/>
        <scheme val="minor"/>
      </rPr>
      <t xml:space="preserve"> en gris</t>
    </r>
    <r>
      <rPr>
        <sz val="12"/>
        <color theme="1"/>
        <rFont val="Calibri"/>
        <family val="2"/>
        <scheme val="minor"/>
      </rPr>
      <t>sont des textes explicatifs ou de ressources.</t>
    </r>
  </si>
  <si>
    <t>Evolution N // N-1</t>
  </si>
  <si>
    <t>SOURCE THERMIQUE 1 :</t>
  </si>
  <si>
    <t>SOURCE THERMIQUE 3 :</t>
  </si>
  <si>
    <t>SOURCE THERMIQUE 2 :</t>
  </si>
  <si>
    <t>TOTAL - €HTVA</t>
  </si>
  <si>
    <t>SAISIE DES INDEX COMPTEUR</t>
  </si>
  <si>
    <t xml:space="preserve"> SAISIE DES FACTURES : PRIX DE L'EAU - €HTVA / m3</t>
  </si>
  <si>
    <t>SAISIE DES INDEX COMPTEUR EAU FROIDE GENERAL - m3</t>
  </si>
  <si>
    <t>CONSOMMATION ISSUE DU RELEVE DES INDEX COMPTEUR - m3</t>
  </si>
  <si>
    <t>SAISIE DES FACTURES : CONSOMMATION EAU FROIDE GENERALE - m3</t>
  </si>
  <si>
    <t>(kWh/DJU/m²)x1000</t>
  </si>
  <si>
    <t xml:space="preserve"> SAISIE DES FACTURES : PRIX DE L'ENERGIE - €HTVA/kWh</t>
  </si>
  <si>
    <t>La moyenne pondérée est la moyenne d'un certain nombre de valeurs affectées de coefficients, ici les consommations mensuelles. (Lorsque tous les poids sont égaux, la moyenne pondérée est identique à la moyenne arithmétique.)</t>
  </si>
  <si>
    <t xml:space="preserve">Dispositif ÉTÉ </t>
  </si>
  <si>
    <t>Outils</t>
  </si>
  <si>
    <t>CEE</t>
  </si>
  <si>
    <t>Autres aides</t>
  </si>
  <si>
    <t>Cliquer ici.</t>
  </si>
  <si>
    <t>Retrouvez toutes ces informations sur notre site.</t>
  </si>
  <si>
    <t>Total - DJU chauffagiste</t>
  </si>
  <si>
    <t>85 - VENDEE : LA ROCHE SUR YON - LES AJONCS</t>
  </si>
  <si>
    <t>72 - SARTHE : LE MANS - ARNAGE</t>
  </si>
  <si>
    <t>53 - MAYENNE : LAVAL-ETRONIER</t>
  </si>
  <si>
    <t>49 - MAINE ET LOIRE : ANGERS-BEAUCOUZE</t>
  </si>
  <si>
    <t>44 - LOIRE ATLANTIQUE : NANTES - ATLANTIQUE</t>
  </si>
  <si>
    <t>TOTAL - DJU</t>
  </si>
  <si>
    <t>TOTAL - Unités</t>
  </si>
  <si>
    <t>Sources d'énergie</t>
  </si>
  <si>
    <t xml:space="preserve">Dans cet onglet vous trouverez les informations techniques et thermiques nécessaires aux calculs de ce tableur. Aucune modification est possible ou nécessaire. </t>
  </si>
  <si>
    <t>EAU FROIDE</t>
  </si>
  <si>
    <t>RELEVE D'INDEX SOUS-COMPTEUR 2 :  [PRECISER NATURE / NOM]</t>
  </si>
  <si>
    <t>RELEVE D'INDEX SOUS-COMPTEUR 1 :  [PRECISER NATURE / NOM]</t>
  </si>
  <si>
    <t>RELEVE D'INDEX SOUS-COMPTEUR 3 :  [PRECISER NATURE / NOM]</t>
  </si>
  <si>
    <t>LE DISPOSITIF "ECO ENERGIE TERTIAIRE"</t>
  </si>
  <si>
    <t xml:space="preserve">LES RESSOURCES DE LA MAPES </t>
  </si>
  <si>
    <t>LES AIDES FINANCIERES DISPONIBLES</t>
  </si>
  <si>
    <t>Liste des 50 actions éligibles aux Certificats d'Economie d'Energie (CEE). A lire et à étudier attentivement :</t>
  </si>
  <si>
    <t xml:space="preserve">Outre les CEE, d'importantes aides existent pour vous aider à financer vos travaux ou vos équipements : </t>
  </si>
  <si>
    <t>Une base documentaire avec 36 onglets pour bien débuter :</t>
  </si>
  <si>
    <t>Une newsletter trimestrielle pour rester informé.e des actualités :</t>
  </si>
  <si>
    <r>
      <t>Toutes les information sur notre site</t>
    </r>
    <r>
      <rPr>
        <u/>
        <sz val="12"/>
        <color rgb="FF00B0F0"/>
        <rFont val="Calibri"/>
        <family val="2"/>
        <scheme val="minor"/>
      </rPr>
      <t/>
    </r>
  </si>
  <si>
    <t>Consommation totale - kWh</t>
  </si>
  <si>
    <t>Consommation totale - kWh/m²</t>
  </si>
  <si>
    <t>TABLEAU DE BORD - FACTURE + INDICATEURS</t>
  </si>
  <si>
    <t>%</t>
  </si>
  <si>
    <t>Différence max / min</t>
  </si>
  <si>
    <t>Coût total - €HTVA</t>
  </si>
  <si>
    <t>Conso année N-1</t>
  </si>
  <si>
    <t>% Evolution</t>
  </si>
  <si>
    <t>ans</t>
  </si>
  <si>
    <t>Total coûts - €HTVA</t>
  </si>
  <si>
    <t>Dont coût chaleur</t>
  </si>
  <si>
    <t>Dont coût électricité</t>
  </si>
  <si>
    <t>Dont coût eau froide</t>
  </si>
  <si>
    <t>Consommation totale - kWh/lit ou place</t>
  </si>
  <si>
    <t>Coût total -  €HTVA/lit ou place</t>
  </si>
  <si>
    <t>Coût total - €HTVA/m²</t>
  </si>
  <si>
    <t>Coût total - €HTVA/lit ou place</t>
  </si>
  <si>
    <t>Dont consommation - Chaleur</t>
  </si>
  <si>
    <t>Dont consommation - Electricité</t>
  </si>
  <si>
    <t>Dont prix énergie - Chaleur</t>
  </si>
  <si>
    <t>Dont prix énergie - Electricité</t>
  </si>
  <si>
    <t>Consommation totale - m3</t>
  </si>
  <si>
    <t>TOTAL ELECTRICITE</t>
  </si>
  <si>
    <t>TOTAL THERMIQUE (1+2+3)</t>
  </si>
  <si>
    <t>Evolution</t>
  </si>
  <si>
    <t>Future consommation - kWh</t>
  </si>
  <si>
    <t>Futurs coûts - €HTVA</t>
  </si>
  <si>
    <t>Ademe : https://www.bilans-ges.ademe.fr/documentation/UPLOAD_DOC_FR/index.htm?eau_de_resseau.htm</t>
  </si>
  <si>
    <r>
      <t xml:space="preserve">La </t>
    </r>
    <r>
      <rPr>
        <b/>
        <i/>
        <sz val="11"/>
        <color rgb="FFFF0000"/>
        <rFont val="Calibri"/>
        <family val="2"/>
        <scheme val="minor"/>
      </rPr>
      <t>surface de plancher</t>
    </r>
    <r>
      <rPr>
        <i/>
        <sz val="11"/>
        <color rgb="FFFF0000"/>
        <rFont val="Calibri"/>
        <family val="2"/>
        <scheme val="minor"/>
      </rPr>
      <t xml:space="preserve"> correspond à la somme des surfaces chauffées de tous les niveaux construits, clos et couvert, dont la hauteur de plafond est supérieure à 1,80 m.</t>
    </r>
  </si>
  <si>
    <r>
      <rPr>
        <b/>
        <i/>
        <sz val="11"/>
        <color rgb="FFFF0000"/>
        <rFont val="Calibri"/>
        <family val="2"/>
        <scheme val="minor"/>
      </rPr>
      <t xml:space="preserve">Si projet d'extension dans l'année, </t>
    </r>
    <r>
      <rPr>
        <i/>
        <sz val="11"/>
        <color rgb="FFFF0000"/>
        <rFont val="Calibri"/>
        <family val="2"/>
        <scheme val="minor"/>
      </rPr>
      <t>remplir pour chaque mois (surface, nombre de lit). Ainsi, à la fin de l'année, le chiffre tiendra compte de ces changements.</t>
    </r>
  </si>
  <si>
    <t xml:space="preserve"> SAISIE DES FACTURES : COUTS THERMIQUE 1 - €HTVA</t>
  </si>
  <si>
    <t>SAISIE DES FACTURES : CONSOMMATION THERMIQUE 1 SELON UNITES CONSIDEREES (SUR LA FATURE)</t>
  </si>
  <si>
    <t xml:space="preserve"> SAISIE DES FACTURES (SUITE) : CONSOMMATION THERMIQUE 1 AVEC CONVERSION EN kWh</t>
  </si>
  <si>
    <t xml:space="preserve"> SAISIE DES FACTURES : PRIX DE L'ENERGIE THERMIQUE 1 - €HTVA / kWh</t>
  </si>
  <si>
    <t>SAISIE DES FACTURES : CONSOMMATION THERMIQUE 2 SELON UNITES CONSIDEREES (SUR LA FATURE)</t>
  </si>
  <si>
    <t xml:space="preserve"> SAISIE DES FACTURES (SUITE) : CONSOMMATION THERMIQUE 2 AVEC CONVERSION EN kWh</t>
  </si>
  <si>
    <t xml:space="preserve"> SAISIE DES FACTURES : COUTS THERMIQUE 2  - €HTVA</t>
  </si>
  <si>
    <t xml:space="preserve"> SAISIE DES FACTURES : PRIX DE L'ENERGIE THERMIQUE 2 - €HTVA / kWh</t>
  </si>
  <si>
    <t>SAISIE DES FACTURES : CONSOMMATION THERMIQUE 3 SELON UNITES CONSIDEREES (SUR LES FACTURES)</t>
  </si>
  <si>
    <t xml:space="preserve"> SAISIE DES FACTURES (SUITE) : CONSOMMATION THERMIQUE 3 AVEC CONVERSION EN kWh</t>
  </si>
  <si>
    <t xml:space="preserve"> SAISIE DES FACTURES : COUTS THERMIQUE 3  - €HTVA</t>
  </si>
  <si>
    <t>SAISIE DES CONSOMMATION ELECTRIQUE - %</t>
  </si>
  <si>
    <t>TOTAL -%</t>
  </si>
  <si>
    <t>CONSOMMATION MENSUELLE ESTIMEE D'ECS (MOYENNE DES MOIS ESTIVAUX - DE JUIN A SEPTEMBRE)</t>
  </si>
  <si>
    <t>ECS Estimée</t>
  </si>
  <si>
    <t>CH Estimée</t>
  </si>
  <si>
    <t>moyenne - sc 1</t>
  </si>
  <si>
    <t>moyenne - sc 2</t>
  </si>
  <si>
    <t>moyenne - sc 3</t>
  </si>
  <si>
    <t>Pouvoir comburivore 1</t>
  </si>
  <si>
    <t>Pouvoir comburivore 2</t>
  </si>
  <si>
    <t>Pouvoir comburivore 3</t>
  </si>
  <si>
    <t>ANALYSE DES FACTURES : COUTS THERMIQUE - €HTVA</t>
  </si>
  <si>
    <t>CONSOMMATIONS THERMIQUES MENSUELLES TOTALES - FACTURES</t>
  </si>
  <si>
    <t>A REMPLIR (si extension)</t>
  </si>
  <si>
    <t>Nombre de lits (ou places)</t>
  </si>
  <si>
    <t>ANALYSE DES FACTURES : CONSOMMATIONS THERMIQUE CONVERTIES - kWh</t>
  </si>
  <si>
    <t>ANALYSE DES FACTURES : PRIX DE L'ENERGIE THERMIQUE - €HTVA/kWh</t>
  </si>
  <si>
    <t>Jour ouvrés - Jours ouverts / an</t>
  </si>
  <si>
    <t xml:space="preserve"> SAISIE DES FACTURES : PRIX DE L'ENERGIE 3 - €HTVA/kWh</t>
  </si>
  <si>
    <t>MOY - €HTVA/kWh</t>
  </si>
  <si>
    <t>ANALYSE DES FACTURES : EMISSIONS DE GAZ A EFFET DE SERRE - kg CO2 ( VALEURS ESTIMEES SELON CHIFFRES ADEME)</t>
  </si>
  <si>
    <t>Factures</t>
  </si>
  <si>
    <t>Index</t>
  </si>
  <si>
    <t>DIFFERENCE</t>
  </si>
  <si>
    <t>THERMIQUE : FACTURES vs INDEX</t>
  </si>
  <si>
    <t>TOTAL - kg CO2</t>
  </si>
  <si>
    <t>ELECTRICITE - Factures</t>
  </si>
  <si>
    <t>ELECTRICITE : FACTURES vs INDEX</t>
  </si>
  <si>
    <t>EAU FROIDE - Factures</t>
  </si>
  <si>
    <t>EAU : FACTURES vs INDEX</t>
  </si>
  <si>
    <t>Eau : kgCO2 / m3</t>
  </si>
  <si>
    <t>TOTAL MOY - Mois</t>
  </si>
  <si>
    <t>TOTAL - Facture</t>
  </si>
  <si>
    <t>Rapport
PCS/PCI</t>
  </si>
  <si>
    <t>Bois - Plaquettes (tonnes)</t>
  </si>
  <si>
    <t>Bois - Granulés (tonnes)</t>
  </si>
  <si>
    <t>Evol. prix de l'énergie</t>
  </si>
  <si>
    <t>Analyse et projections de vos consommations et coûts énergétiques</t>
  </si>
  <si>
    <r>
      <t xml:space="preserve">Ici à vous de sélectionner dans les listes déroulantes </t>
    </r>
    <r>
      <rPr>
        <b/>
        <i/>
        <sz val="11"/>
        <color rgb="FFFF0000"/>
        <rFont val="Calibri"/>
        <family val="2"/>
        <scheme val="minor"/>
      </rPr>
      <t>vos sources d'énergie thermique(</t>
    </r>
    <r>
      <rPr>
        <b/>
        <i/>
        <u/>
        <sz val="11"/>
        <color rgb="FFFF0000"/>
        <rFont val="Calibri"/>
        <family val="2"/>
        <scheme val="minor"/>
      </rPr>
      <t>hors electricité</t>
    </r>
    <r>
      <rPr>
        <b/>
        <i/>
        <sz val="11"/>
        <color rgb="FFFF0000"/>
        <rFont val="Calibri"/>
        <family val="2"/>
        <scheme val="minor"/>
      </rPr>
      <t>)</t>
    </r>
    <r>
      <rPr>
        <i/>
        <sz val="11"/>
        <color rgb="FFFF0000"/>
        <rFont val="Calibri"/>
        <family val="2"/>
        <scheme val="minor"/>
      </rPr>
      <t>. Choisir en premier la source 1, puis 2, puis éventuellement 3)</t>
    </r>
  </si>
  <si>
    <t>Emissions gaz à effet de serre - kgCO2</t>
  </si>
  <si>
    <t>Différence</t>
  </si>
  <si>
    <t>Ratio ECS - kWh ecs/m²</t>
  </si>
  <si>
    <t>Ratio CH - CLIMAT - (kWh ch/m²/DJU)x1000</t>
  </si>
  <si>
    <t>ECS Estimée / m²</t>
  </si>
  <si>
    <t>Emission totale - kgCO2/m²</t>
  </si>
  <si>
    <t>Emission totale - kgCO2/lit ou place</t>
  </si>
  <si>
    <t>Consommation totale - L/m²</t>
  </si>
  <si>
    <t>Consommation totale - L/lit ou place</t>
  </si>
  <si>
    <t>Consommation totale - L/jour/lit ou place</t>
  </si>
  <si>
    <t>Coût total - €HTVA/jour/lit ou place</t>
  </si>
  <si>
    <t>Emission totale - kgCO2/jour/lit ou place</t>
  </si>
  <si>
    <t>Consommation totale - kWh/jour/lit ou place</t>
  </si>
  <si>
    <t>Coût total - €HTVA//jour/lit ou place</t>
  </si>
  <si>
    <t>Charges salariales &amp; patronales annuelles d'un ETP (Equivalent Temps Plein)</t>
  </si>
  <si>
    <t>Source 1</t>
  </si>
  <si>
    <t>Source 2</t>
  </si>
  <si>
    <t>Source 3</t>
  </si>
  <si>
    <t>TOTAL - €HTVA/kWh (pondération)</t>
  </si>
  <si>
    <t>Consommation - kWh</t>
  </si>
  <si>
    <t>Cout - €HTVA</t>
  </si>
  <si>
    <t>Projection à horizon :</t>
  </si>
  <si>
    <t>Prix énergie (pondération) - €HTVA/kWh</t>
  </si>
  <si>
    <t>Prix eau - €HTVA/m3</t>
  </si>
  <si>
    <t>Total des couts (énergie + eau) annuels en HTVA :</t>
  </si>
  <si>
    <t>Gains estimés (énergie + eau) annuels :</t>
  </si>
  <si>
    <t>Gains financiers annuels estimés en HTVA :</t>
  </si>
  <si>
    <t>Coefficient multiplicateur des autres actions d'économies :</t>
  </si>
  <si>
    <t>Même si le dispositif ÉTÉ de la MAPES vous permet de bénéficier d'un accompagnement et d'un suivi énergétique, il ne vous permet pas de bénéficier d'une personne disposant d'assez de temps pour être plus disponible et à votre coté pour réaliser un maximum d'économies rapidement et facilement. C'est pourquoi, il peut vous être utile de vous regrouper avec d'autres établissements pour embaucher un spécialiste qui ne travaillerait que pour vous. C'est pourquoi nous vous proposons ce petit calcul :</t>
  </si>
  <si>
    <r>
      <t>Pour le</t>
    </r>
    <r>
      <rPr>
        <b/>
        <i/>
        <sz val="11"/>
        <color rgb="FFFF0000"/>
        <rFont val="Calibri"/>
        <family val="2"/>
        <scheme val="minor"/>
      </rPr>
      <t xml:space="preserve"> pouvoir comburivore des diverses sources d'énergie </t>
    </r>
    <r>
      <rPr>
        <i/>
        <sz val="11"/>
        <color rgb="FFFF0000"/>
        <rFont val="Calibri"/>
        <family val="2"/>
        <scheme val="minor"/>
      </rPr>
      <t>se référer à la liste dans l'onglet "Listes // Colonne C". Valeur à choisir en fonction de l'unité des factures</t>
    </r>
  </si>
  <si>
    <t xml:space="preserve">   Les cases à remplir sont grises !!!</t>
  </si>
  <si>
    <t>COPIER / COLLER</t>
  </si>
  <si>
    <t>I - COMPARAISON DES INDICATEURS DE PERFORMANCE</t>
  </si>
  <si>
    <t>Consommation électrique - kWh/m²</t>
  </si>
  <si>
    <t>Consommation thermique - kWh/m²</t>
  </si>
  <si>
    <t>Consommation eau froide - L/jour/lit ou place</t>
  </si>
  <si>
    <t>Prix moyen - €HTVA/kWh</t>
  </si>
  <si>
    <t>Coefficient émission 1 - kgCO2/kWh</t>
  </si>
  <si>
    <t>Coefficient émission 2 - kgCO2/kWh</t>
  </si>
  <si>
    <t>Coefficient émission 3 - kgCO2/kWh</t>
  </si>
  <si>
    <t>Index compteur</t>
  </si>
  <si>
    <t>€HTVA/kWh</t>
  </si>
  <si>
    <t>€HTVA/kWh (pondération)</t>
  </si>
  <si>
    <t>TOTAL - kgCO2</t>
  </si>
  <si>
    <t>Prix - €HTVA/m3</t>
  </si>
  <si>
    <t>Moy mensuelle - m3</t>
  </si>
  <si>
    <t>Mini mensuel - m3</t>
  </si>
  <si>
    <t>Maxi mensuel - m3</t>
  </si>
  <si>
    <t>THERMIQUE - Factures</t>
  </si>
  <si>
    <t>SOURCES THERMIQUES TOTALES - Factures</t>
  </si>
  <si>
    <t>II - PROJECTIONS DES CONSOMMATIONS &amp; DE COUTS SUR X ANNEES</t>
  </si>
  <si>
    <t>Estimation du nombre de structures nécessaires (à cout énergétique "similaire" pour "compenser" le coût d'un ETP</t>
  </si>
  <si>
    <r>
      <rPr>
        <b/>
        <sz val="15"/>
        <color rgb="FF00B0F0"/>
        <rFont val="Arial"/>
        <family val="2"/>
      </rPr>
      <t>Scénario 2</t>
    </r>
    <r>
      <rPr>
        <b/>
        <sz val="15"/>
        <color rgb="FFFFFFFF"/>
        <rFont val="Arial"/>
        <family val="2"/>
      </rPr>
      <t xml:space="preserve"> : Consommation d’énergie stable sur X années ET prise en compte de l'évolution future des prix des énergies</t>
    </r>
  </si>
  <si>
    <t xml:space="preserve">Dans cet onglet, se trouve des informations et ressources supplémentaires pour vous aider dans la transition énergétique de votre établissement. </t>
  </si>
  <si>
    <t>THERMIQUE - Index compteurs</t>
  </si>
  <si>
    <t>ELECTRICITE - Factures VS Index compteurs</t>
  </si>
  <si>
    <t>ELECTRICITE - Index compteurs</t>
  </si>
  <si>
    <t>EAU FROIDE - Factures VS Index compteurs</t>
  </si>
  <si>
    <t>EAU FROIDE - Index compteurs</t>
  </si>
  <si>
    <t>THERMIQUE - Factures VS Index compteurs</t>
  </si>
  <si>
    <t>RELEVE INDEX COMPTEUR - SOURCE  3 :</t>
  </si>
  <si>
    <t>RELEVE INDEX COMPTEUR - SOURCE  2 :</t>
  </si>
  <si>
    <t>RELEVE INDEX COMPTEUR - SOURCE  1 :</t>
  </si>
  <si>
    <r>
      <rPr>
        <b/>
        <sz val="16"/>
        <color rgb="FF00B0F0"/>
        <rFont val="Arial"/>
        <family val="2"/>
      </rPr>
      <t xml:space="preserve">Etat initial </t>
    </r>
    <r>
      <rPr>
        <b/>
        <sz val="16"/>
        <color rgb="FFFFFFFF"/>
        <rFont val="Arial"/>
        <family val="2"/>
      </rPr>
      <t>: Récapitulatif de votre situation actuelle</t>
    </r>
  </si>
  <si>
    <r>
      <t xml:space="preserve">Ceux </t>
    </r>
    <r>
      <rPr>
        <b/>
        <i/>
        <sz val="12"/>
        <color theme="5"/>
        <rFont val="Calibri"/>
        <family val="2"/>
        <scheme val="minor"/>
      </rPr>
      <t xml:space="preserve">en orange </t>
    </r>
    <r>
      <rPr>
        <sz val="12"/>
        <color theme="1"/>
        <rFont val="Calibri"/>
        <family val="2"/>
        <scheme val="minor"/>
      </rPr>
      <t>sont les onglets de synthèse et d'analyse</t>
    </r>
  </si>
  <si>
    <r>
      <t xml:space="preserve">Ceux </t>
    </r>
    <r>
      <rPr>
        <b/>
        <i/>
        <sz val="12"/>
        <color theme="9"/>
        <rFont val="Calibri"/>
        <family val="2"/>
        <scheme val="minor"/>
      </rPr>
      <t xml:space="preserve">en vert </t>
    </r>
    <r>
      <rPr>
        <sz val="12"/>
        <color theme="1"/>
        <rFont val="Calibri"/>
        <family val="2"/>
        <scheme val="minor"/>
      </rPr>
      <t>sont les onglets de saisie des données ou factures.</t>
    </r>
  </si>
  <si>
    <t>Estimation de l'évolution future des coûts des énergies par an</t>
  </si>
  <si>
    <r>
      <t xml:space="preserve">Dans cet onglet, vous devez remplir année par année vos paramètres initiaux.
</t>
    </r>
    <r>
      <rPr>
        <b/>
        <i/>
        <sz val="12"/>
        <color rgb="FFFF0000"/>
        <rFont val="Calibri"/>
        <family val="2"/>
        <scheme val="minor"/>
      </rPr>
      <t>Données à remplir obligatoirement pour la réalisation des calculs des indicateurs :</t>
    </r>
    <r>
      <rPr>
        <i/>
        <sz val="12"/>
        <color rgb="FFFF0000"/>
        <rFont val="Calibri"/>
        <family val="2"/>
        <scheme val="minor"/>
      </rPr>
      <t xml:space="preserve"> Département, Source 1, Source 2, Source 3, Nombre de lits, Jours ouvrés, Surface chauffée, Pouvoirs comburivores, Coefficients émissions.</t>
    </r>
  </si>
  <si>
    <t>Dans ce tableau, nous retrouvons, la synthèse de vos consommations de chauffage en fonction de la rigueur climatique de votre département et de la surface chauffée de votre établissement.
En effet, ce n'est pas parce que on a moins chauffé une année qu'on à reduit nos consommation, c'est juste qu'il a fait moins froid, et inversement !</t>
  </si>
  <si>
    <t xml:space="preserve">Le ratio ((kWh/DJU/m²)x1000) permet de se rendre compte des évolutions (positives et négatives) de l'efficience énergétique de votre établissement.
Un acroissement de ce ratio signifie une augmentation de la consommation de chauffage par rapport à une rigueur climatique constante.
A contrario, une diminution du ratio signifie une amélioration de l'efficience énergétique de votre établissement.
Une trop grande instabilité de ce chiffre tend à montrer une mauvaise gestion de vos consommations. </t>
  </si>
  <si>
    <t>Ici, venez saisir directement les valeurs avec l'unité de vos factures (Litre, tonne, m3, kWh, …). Le tableau ci-dessous permets de faire automatiquement la conversin en kWh via le pouvoir comburivore (Onglet - Données)</t>
  </si>
  <si>
    <t>Dans les tableaux ci-dessous, vous pouvez venir saisir les index de vos différents compteurs principaux (relevés mensuels ! Exemple : 1er lundi de chaque mois).
ATTENTION : SEULEMENT SAISIE DES INDEX COMPTEURS (gaz naturel - m3 ou compteur d'energie thermique - kWh) ET PAS DES UNITES SPECIFIQUES (tonnes, litres, stère, ...)</t>
  </si>
  <si>
    <t>Dont cout - Chaleur</t>
  </si>
  <si>
    <t>Dont cout - Electricité</t>
  </si>
  <si>
    <t>Dont émission - Chaleur</t>
  </si>
  <si>
    <t>Dont émission - Electricité</t>
  </si>
  <si>
    <t>Dont émission chaleur</t>
  </si>
  <si>
    <t>Dont émission électricité</t>
  </si>
  <si>
    <t>Dont émission eau froide</t>
  </si>
  <si>
    <t>THERMIQUE</t>
  </si>
  <si>
    <t>TOTAL 1 = THERMIQUE + ELECTRICITE</t>
  </si>
  <si>
    <t>TOTAL 2 = THERMIQUE + ELECTRICITE + EAU FROIDE</t>
  </si>
  <si>
    <t>Dans les tableaux ci-dessous, vous pouvez venir saisir l'index de votre compteur général (relevés mensuels ! Exemple : 1er lundi de chaque mois).</t>
  </si>
  <si>
    <t>Consommation stable - kWh</t>
  </si>
  <si>
    <t>Coût stable - €HTVA</t>
  </si>
  <si>
    <t>Année</t>
  </si>
  <si>
    <t>Valeur</t>
  </si>
  <si>
    <t>Cet onglet résume la totalité des évolutions des indicateurs de performance mais aussi les proratas des consommations et des couts par énergie et eau
THERMIQUE /// ELECTRICITE /// TOTAL 1 = THERMIQUE + ELECTRICITE /// EAU /// TOTAL 2 = THERMIQUE + ELECTRICITE+ EAU</t>
  </si>
  <si>
    <t>A venir</t>
  </si>
  <si>
    <r>
      <t xml:space="preserve">Pour calculer les </t>
    </r>
    <r>
      <rPr>
        <b/>
        <i/>
        <sz val="11"/>
        <color rgb="FFFF0000"/>
        <rFont val="Calibri"/>
        <family val="2"/>
        <scheme val="minor"/>
      </rPr>
      <t xml:space="preserve">émissions de CO2 </t>
    </r>
    <r>
      <rPr>
        <i/>
        <sz val="11"/>
        <color rgb="FFFF0000"/>
        <rFont val="Calibri"/>
        <family val="2"/>
        <scheme val="minor"/>
      </rPr>
      <t>issues de vos consommations d'énergie thermique, vous devez récupérer dans l'onglet "Listes // Colonne E" le coefficient correspondant à votre source d'énergie et le saisir année par année.</t>
    </r>
  </si>
  <si>
    <t>N-2</t>
  </si>
  <si>
    <t>N-1</t>
  </si>
  <si>
    <t>N saisie</t>
  </si>
  <si>
    <t>N (en cours)</t>
  </si>
  <si>
    <r>
      <t xml:space="preserve">Valeur année N-1
</t>
    </r>
    <r>
      <rPr>
        <sz val="9"/>
        <color theme="1"/>
        <rFont val="Calibri"/>
        <family val="2"/>
        <scheme val="minor"/>
      </rPr>
      <t>(dernière année complète)</t>
    </r>
  </si>
  <si>
    <t>Valeur année N-2</t>
  </si>
  <si>
    <t>Evolution N-1 // N-2</t>
  </si>
  <si>
    <t>Evolution
N-1 // N saisie</t>
  </si>
  <si>
    <r>
      <t xml:space="preserve">Si votre établissement à plusieurs sources de chaleur, vous devrez remplir plusieurs tableaux (2 tableaux obligatoire par source d'énergie).
Ici, vous devez renseigner les factures de vos consommations et coûts par source d'énergie afin de pouvoir analyser les évolutions (OBLIGATOIRE).
Ici, vous pourrez également remplir les relevés d'index de vos différents compteurs (FACULTATIF). Cela permet de comparer CONSOMMATIONS FACTURES vs CONSOMMATIONS INDEX.
La saisie vous permettra d'obtenir des indications sur ce que vous payez et si les économies que vous réalisez compensent - ou non - l'augmentation des coûts.
</t>
    </r>
    <r>
      <rPr>
        <b/>
        <sz val="12"/>
        <color rgb="FFFF0000"/>
        <rFont val="Calibri"/>
        <family val="2"/>
        <scheme val="minor"/>
      </rPr>
      <t>EN FONCTION DU NOMBRE DE SOURCES ENERGETIQUES (1,2 ou 3) : 2, 4 OU 6 TABLEAUX OBLIGATOIRES (FACTURES) + 1, 2 OU 3 TABLEAUX FACULTATIFS (INDEX COMPTEURS)
LORS DE LA PHASE DE SASIE, VOUS DEVEZ SAISIR LES CONSOMMATIONS DE L'ANNEE COMPLETE ! SI ANNEE PAS COMPLETE ESTIMEZ UNE VALEUR DE CONSOMMATION !
ATTENTION : La somme des valeurs entre l'année de début de saisie et l'année N (en cours) ne doit jamais être nulle ! (Exemple à ne pas faire : 2016 = 2056 // 2017 = 0 // 2018 = 3275)</t>
    </r>
  </si>
  <si>
    <r>
      <t xml:space="preserve">Dans cet onglet, se trouve la synthèse de vos consommations et coûts pour toutes les sources thermiques de votre établissement. Mais également, le prorata des consommations et coûts par énergie.
</t>
    </r>
    <r>
      <rPr>
        <b/>
        <i/>
        <sz val="12"/>
        <color rgb="FFFF0000"/>
        <rFont val="Calibri"/>
        <family val="2"/>
        <scheme val="minor"/>
      </rPr>
      <t>ATTENTION : La somme des valeurs entre l'année de début de saisie et l'année N (en cours) ne doit jamais être nulle ! (Exemple à ne pas faire : 2016 = 2056 // 2017 = 0 // 2018 = 3275)</t>
    </r>
  </si>
  <si>
    <r>
      <t>Ici, vous devez renseigner les factures de vos consommations et coûts d'éléctricité afin de pouvoir analyser les évolutions (OBLIGATOIRE).
Ici, vous pourrez également remplir les relevés d'index de votre compteur général (FACULTATIF). Cela permet de comparer CONSOMMATIONS FACTURES vs CONSOMMATIONS INDEX.
La saisie vous permettra d'obtenir des indications sur ce que vous payez et si les économies que vous réalisez compensent - ou non - l'augmentation des coûts.</t>
    </r>
    <r>
      <rPr>
        <b/>
        <sz val="12"/>
        <color rgb="FFFF0000"/>
        <rFont val="Calibri"/>
        <family val="2"/>
        <scheme val="minor"/>
      </rPr>
      <t xml:space="preserve">
2 TABLEAUX OBLIGATOIRES (FACTURES) + 1 TABLEAU FACULTATIF (INDEX COMPTEUR)
LORS DE LA PHASE DE SASIE, VOUS DEVEZ SAISIR LES CONSOMMATIONS DE L'ANNEE COMPLETE ! SI ANNEE PAS COMPLETE ESTIMEZ UNE VALEUR DE CONSOMMATION !
ATTENTION : La somme des valeurs entre l'année de début de saisie et l'année N (en cours) ne doit jamais être nulle ! (Exemple à ne pas faire : 2016 = 2056 // 2017 = 0 // 2018 = 3275)</t>
    </r>
  </si>
  <si>
    <t>v</t>
  </si>
  <si>
    <t>Conso année N-2</t>
  </si>
  <si>
    <t>---------------&gt;</t>
  </si>
  <si>
    <t xml:space="preserve">https://www.legifrance.gouv.fr/loda/id/JORFTEXT000000788395/ </t>
  </si>
  <si>
    <t xml:space="preserve">https://www.legifrance.gouv.fr/jorf/id/JORFTEXT000041842389 </t>
  </si>
  <si>
    <t xml:space="preserve"> Emissions
KgCO2/kWh PCI</t>
  </si>
  <si>
    <t>Pouvoir comburivore (kWhPCI)
source thermique</t>
  </si>
  <si>
    <t>TOTAL - kWh/m²</t>
  </si>
  <si>
    <t>TOTAL - L/jour/lit</t>
  </si>
  <si>
    <r>
      <t>Les consommations d'eau froide ne sont pas prises en compte par le Dispositif "Eco Energie Tertiaire" mais ne constituent pas moins une facette importante de l'empreinte écologique de votre établissement. C'est aussi un levier intéressant pour dégager des sources rapides d'économie.
Ici, vous devez renseigner les factures de vos consommations et coûts d'eau froide afin de pouvoir analyser les évolutions (OBLIGATOIRE) même si les factures sont trimestrielles ou semetrielles.
Ici, vous pourrez également remplir les relevés d'index de votre compteur général (FACULTATIF). Cela permet de comparer CONSOMMATIONS FACTURES vs CONSOMMATIONS INDEX.
La saisie vous permettra d'obtenir des indications sur ce que vous payez et si les économies que vous réalisez compensent - ou non - l'augmentation des coûts.</t>
    </r>
    <r>
      <rPr>
        <b/>
        <sz val="12"/>
        <color rgb="FFFF0000"/>
        <rFont val="Calibri"/>
        <family val="2"/>
        <scheme val="minor"/>
      </rPr>
      <t xml:space="preserve">
3 TABLEAUX OBLIGATOIRES (FACTURES + INDEX COMPTEUR)
LORS DE LA PHASE DE SASIE, VOUS DEVEZ SAISIR LES CONSOMMATIONS DE L'ANNEE COMPLETE ! SI ANNEE PAS COMPLETE, ESTIMEZ UNE VALEUR DE CONSOMMATION !
ATTENTION : La somme des valeurs entre l'année de début de saisie et l'année N (en cours) ne doit jamais être nulle ! (Exemple à ne pas faire : 2016 = 2056 m3 // 2017 = 0 m3 // 2018 = 3275 m3)</t>
    </r>
  </si>
  <si>
    <t>Dans cet onglet, nous vous proposons :
I - Comparaison des vos indicateurs de performance avec d'autres structures ! Etes-vous en dessous ou au dessus des moyennes régionales ?
II - 3 scénarii basés sur vos consommations et couts énergétiques afin de mieux comprendre les potentielles évolutions futures. Le coût des énergies augmente et continuera d'augmenter, ce qui accroît l'importance des économies d'énergie.
III - Mutualisation d'une compétence énergie interne !</t>
  </si>
  <si>
    <t>III - MUTUALISATION D'UNE COMPETENCE (D'UN ETP) "ENERGIE" AU SEIN D'UN GROUPEMENT !</t>
  </si>
  <si>
    <t>Eau froide - Litre/jour/lit</t>
  </si>
  <si>
    <r>
      <t>Pour la rigueur climatique, vous devez prendre les valeurs de votre département dans</t>
    </r>
    <r>
      <rPr>
        <sz val="12"/>
        <color rgb="FFFF0000"/>
        <rFont val="Calibri"/>
        <family val="2"/>
        <scheme val="minor"/>
      </rPr>
      <t xml:space="preserve"> l'onglet </t>
    </r>
    <r>
      <rPr>
        <b/>
        <i/>
        <sz val="12"/>
        <color rgb="FFFF0000"/>
        <rFont val="Calibri"/>
        <family val="2"/>
        <scheme val="minor"/>
      </rPr>
      <t>"DJU"</t>
    </r>
    <r>
      <rPr>
        <i/>
        <sz val="12"/>
        <color rgb="FFFF0000"/>
        <rFont val="Calibri"/>
        <family val="2"/>
        <scheme val="minor"/>
      </rPr>
      <t xml:space="preserve"> et les copier/coller dans le tableau ci-dessous.
Le reste sera calculé automatiquement en reprenant vos consommations thermiques de chauffage (estimées) et la surface cauffé de votre établissement </t>
    </r>
    <r>
      <rPr>
        <b/>
        <sz val="12"/>
        <color rgb="FFFF0000"/>
        <rFont val="Calibri"/>
        <family val="2"/>
        <scheme val="minor"/>
      </rPr>
      <t xml:space="preserve">(1 TABLEAU A REMPLIR)
</t>
    </r>
    <r>
      <rPr>
        <b/>
        <sz val="20"/>
        <color rgb="FFFF0000"/>
        <rFont val="Calibri"/>
        <family val="2"/>
        <scheme val="minor"/>
      </rPr>
      <t>Ne saisir les DJU (rigueur climatique) que dans les colonnes ou vous avez commencé à saisir des valeurs de consommations (Onglet : Thermique par source)</t>
    </r>
  </si>
  <si>
    <r>
      <t>Passons en revue rapidement</t>
    </r>
    <r>
      <rPr>
        <b/>
        <sz val="12"/>
        <color theme="1"/>
        <rFont val="Calibri"/>
        <family val="2"/>
        <scheme val="minor"/>
      </rPr>
      <t xml:space="preserve"> les onglets </t>
    </r>
    <r>
      <rPr>
        <sz val="12"/>
        <color theme="1"/>
        <rFont val="Calibri"/>
        <family val="2"/>
        <scheme val="minor"/>
      </rPr>
      <t>de cet outil :</t>
    </r>
  </si>
  <si>
    <t>Tout savoir sur le Dispositif ETE et comment candidater :</t>
  </si>
  <si>
    <t>Webianires &amp; tutoriels :</t>
  </si>
  <si>
    <t>Certains d'entre vous l'ont demandé, voici un onglet avec des sous-compteurs supplémentaires.
Cela peut servir pour mesurer, des consommations spécifiques : CTA, VMC, réseau secondaire de chauffage, éclairage extérieur, éclairage circulation, ... ! A vous de jouer !
ATTENTION : SEULEMENT SAISIE DES INDEX COMPTEURS (gaz - m3, electricité - kWh ou compteur d'energie thermique - kWh) ET PAS DES UNITES SPECIFIQUES (tonnes, litres, ...)</t>
  </si>
  <si>
    <t>RELEVE D'INDEX SOUS-COMPTEUR 4 :  [PRECISER NATURE / NOM]</t>
  </si>
  <si>
    <t>Votre établissement
Année N</t>
  </si>
  <si>
    <t>Moyennes régionales
Année N</t>
  </si>
  <si>
    <r>
      <t xml:space="preserve">Outres les économies d'énergie proprement dites, d'autres actions sont réalisables et peuvent également générer des économies (listes non exhaustives) : 
</t>
    </r>
    <r>
      <rPr>
        <b/>
        <u/>
        <sz val="14"/>
        <color rgb="FFFF0000"/>
        <rFont val="Calibri"/>
        <family val="2"/>
        <scheme val="minor"/>
      </rPr>
      <t>Actions prises en compte dans le "coefficient multiplicateur" :</t>
    </r>
    <r>
      <rPr>
        <sz val="14"/>
        <color rgb="FFFF0000"/>
        <rFont val="Calibri"/>
        <family val="2"/>
        <scheme val="minor"/>
      </rPr>
      <t xml:space="preserve">
- Mise en place d'un achat groupé d'énergie,
- Mise en place de travaux groupés,
- Optimisation des contrats d'énergie électrcité et gaz,
- Maitrise et optimisation des contrats d'exploitation de maintenance,
- Montée en compétances des équipes techniques,
- Controles et expertises techniques (2ème regards),
- Recherche des aides financières (CEE, fond chaleur, ...),
- Veille reglementaire et accompagnement (Dispositif Eco Energie Tertiaire, RE2020, ...)
- Amélioration de l'inconfort estival, 
- Actions de sensibilisation (personnel, résidents, ...),
- ...
</t>
    </r>
  </si>
  <si>
    <r>
      <rPr>
        <b/>
        <sz val="15"/>
        <color rgb="FF00B0F0"/>
        <rFont val="Arial"/>
        <family val="2"/>
      </rPr>
      <t>Scénario 3</t>
    </r>
    <r>
      <rPr>
        <b/>
        <sz val="15"/>
        <color rgb="FFFFFFFF"/>
        <rFont val="Arial"/>
        <family val="2"/>
      </rPr>
      <t xml:space="preserve"> : Pour compenser l’évolution des prix, combien devrons-nous réduire nos consommations pour garder un budget stable ?</t>
    </r>
  </si>
  <si>
    <r>
      <rPr>
        <b/>
        <sz val="15"/>
        <color rgb="FF00B0F0"/>
        <rFont val="Arial"/>
        <family val="2"/>
      </rPr>
      <t>Scénario 1</t>
    </r>
    <r>
      <rPr>
        <b/>
        <sz val="15"/>
        <color rgb="FFFFFFFF"/>
        <rFont val="Arial"/>
        <family val="2"/>
      </rPr>
      <t xml:space="preserve"> : Projection des consommations entre N // N-1 sur X années ET prise en compte de l'évolution future des prix des énergies</t>
    </r>
  </si>
  <si>
    <t>RELEVE D'INDEX SOUS-COMPTEUR "ECS 2"</t>
  </si>
  <si>
    <t>EAU CHAUDE SANITAIRE</t>
  </si>
  <si>
    <t>SOLAIRE THERMIQUE</t>
  </si>
  <si>
    <t>Certains d'entre vous l'ont demandé, voici un onglet spécifique ECS &amp; Solaire.
Dans cet onglet, vous pouvez saisir de manière mensuelle les index ECS afin d'estimer votre consommation (2 tableaux) ...
... Mais également les valeurs "clés" du régulateur SOLAIRE afin de vérifier le bon fonctionnement de votre installation !</t>
  </si>
  <si>
    <t>PREMIERE VALEUR
LA PLUS HAUTE</t>
  </si>
  <si>
    <t>DEUXIEME VALEUR
LA PLUS HAUTE</t>
  </si>
  <si>
    <t xml:space="preserve">                    </t>
  </si>
  <si>
    <t>SAISIE DES INDEX - m3</t>
  </si>
  <si>
    <t>CONSOMMATIONS MENSUELLES - m3</t>
  </si>
  <si>
    <t>SAISIE DES INDEX - kWh</t>
  </si>
  <si>
    <t>CONSOMMATIONS MENSUELLES - kWh</t>
  </si>
  <si>
    <t>SAISIE DES INDEX (SELON UNITES CONSIDEREES)</t>
  </si>
  <si>
    <t>CONSOMMATIONS MENSUELLES (SELON UNITES CONSIDEREES)</t>
  </si>
  <si>
    <t>SI PRESENCE D'UN "COMPTEUR D'ENERGIE THERMIQUE" SUR LE RESEAU ECS / SOLAIRE - RELEVE D'INDEX "kWh solaire"</t>
  </si>
  <si>
    <t>PARAMETRES DE REGULATION A RELEVER ! Au mieux tous les 15 jours // Au pire tous les mois !</t>
  </si>
  <si>
    <t>Pression du manomètre solaire</t>
  </si>
  <si>
    <t>Température ballon (haut)</t>
  </si>
  <si>
    <t>Température ballon (bas)</t>
  </si>
  <si>
    <t>Météo (Soleil / Nuage / pluie)</t>
  </si>
  <si>
    <t>Heure</t>
  </si>
  <si>
    <t>Date</t>
  </si>
  <si>
    <t>Commentaires</t>
  </si>
  <si>
    <t>PARAMETRES A SASIR</t>
  </si>
  <si>
    <t>Surface de plancher (chauffé) - m²</t>
  </si>
  <si>
    <t>INDICATEURS</t>
  </si>
  <si>
    <t>CHU</t>
  </si>
  <si>
    <t>CH / CLINIQUE</t>
  </si>
  <si>
    <t>EHPAD</t>
  </si>
  <si>
    <t>ESAT</t>
  </si>
  <si>
    <t>IME - ITEP</t>
  </si>
  <si>
    <t>FAM - MAS - FDV</t>
  </si>
  <si>
    <t>AUTRES</t>
  </si>
  <si>
    <t>Prix de l'énergie €HTVA/kWh €HTVA/m3</t>
  </si>
  <si>
    <t>Gaz de ville</t>
  </si>
  <si>
    <t>Propane</t>
  </si>
  <si>
    <t>Bois</t>
  </si>
  <si>
    <t>Fioul</t>
  </si>
  <si>
    <t>Réseau Chaleur</t>
  </si>
  <si>
    <t>Butane</t>
  </si>
  <si>
    <t xml:space="preserve"> Electrique </t>
  </si>
  <si>
    <t>Eau</t>
  </si>
  <si>
    <t>Thermique - kWh/m²</t>
  </si>
  <si>
    <t>Electrique - kWh/m²</t>
  </si>
  <si>
    <t>Totale - kWh/m²</t>
  </si>
  <si>
    <t>CHAUFFAGE - (CH/DJU/m²)x1000</t>
  </si>
  <si>
    <t>ECS - kWh/m²</t>
  </si>
  <si>
    <t>Eau - L/j/lit</t>
  </si>
  <si>
    <t>Nom des indicateurs</t>
  </si>
  <si>
    <t>TABLEAU DE SYNTHESE DES INDICATEURS</t>
  </si>
  <si>
    <t>Estimation des économies / surcouts entre vos indicateurs et indicateurs régionaux (€HTVA/an)</t>
  </si>
  <si>
    <t>Prix de l'énergie
€HTVA/kWh
€HTVA/m3</t>
  </si>
  <si>
    <t>Ratios de Consommation</t>
  </si>
  <si>
    <t>Dans cet onglet, se trouve les valeurs des indicateurs de performance par catégorie d'établissement
Valeurs à saisir dans l'onglet "TdB" (colonne H - ligne 12 à 28).</t>
  </si>
  <si>
    <t>ECS - kWh ecs/m²</t>
  </si>
  <si>
    <t>TOTAL CUMULE - kWh/m²</t>
  </si>
  <si>
    <t>TOTAL CUMULE - Sans unité</t>
  </si>
  <si>
    <t>--------------------</t>
  </si>
  <si>
    <r>
      <rPr>
        <b/>
        <sz val="18"/>
        <color theme="1"/>
        <rFont val="Calibri"/>
        <family val="2"/>
        <scheme val="minor"/>
      </rPr>
      <t>Année de consommation référence "recommandée"</t>
    </r>
    <r>
      <rPr>
        <b/>
        <sz val="11"/>
        <color theme="1"/>
        <rFont val="Calibri"/>
        <family val="2"/>
        <scheme val="minor"/>
      </rPr>
      <t xml:space="preserve">
Attention : L'année de référence n'est pas forcément le TOTAL CUMULE le plus important, il faut choisir en fonction des différences des % par type d'indicateurs et regarder sur lesquels il y a une "marge de progression" importante (ou pas)"</t>
    </r>
  </si>
  <si>
    <r>
      <t xml:space="preserve">Renseigner les valeurs des "Evolutions futures des coûts" (Colonne H) via  l'onglet "Listes".
Vous devez également choisir le "nombre d'année de projection" (Colonne FG)
</t>
    </r>
    <r>
      <rPr>
        <b/>
        <sz val="12"/>
        <color rgb="FFFF0000"/>
        <rFont val="Calibri"/>
        <family val="2"/>
        <scheme val="minor"/>
      </rPr>
      <t>ETANT REALISE EN FIN 2021 / DEBUT 2022, LES DONNEES DE CE FICHIER EXCEL NE PRENNENT PAS (ENCORE) EN COMPTE L'EVOLUTION RECENTE ET IMPORTANTE DES COUTS DES ENERGIES !</t>
    </r>
  </si>
  <si>
    <t>ETANT REALISE EN FIN 2021 / DEBUT 2022, LES SCENARIOS 1 / 2 / 3 DE CE FICHIER EXCEL NE PRENNENT PAS (ENCORE) EN COMPTE L'EVOLUTION RECENTE ET IMPORTANTE DES COUTS DES ENERGIES !</t>
  </si>
  <si>
    <t>HISTORIQUE - 2001 à 2009</t>
  </si>
  <si>
    <t>2001 à 2020</t>
  </si>
  <si>
    <t>Pour tenir à jour votre Excel de suivi énergétique, vous devrez récupérer les futures valeurs de votre station météo de référence sur le site infoclimat.fr. Cliquer sur le nom de votre ville et sélectionner l'année en cours.
Dans la page, repérez la ligne "DJU chauffagiste". Copiez-collez les valeurs mensuelles manquantes (sauf pour la période juin - septembre).</t>
  </si>
  <si>
    <t>Les DJU sont la mesure de la différence entre la température extérieure et une température intérieure de référence qui permet de réaliser des estimations de consommations d'énergie thermique pour maintenir un bâtiment confortable en proportion de la rigueur de l'hiver. Cette valeur permet de mettre en corrélation consommation d'énergie et rigueur climatique. Ce n'est pas parce que l'on consomme plus sur une année que l'on consomme moins bien, Et inversement : cela dépend de la rigueur climatique de l'année considérée.
Si il a fait plus froid, on consomme plus, c'est normal.</t>
  </si>
  <si>
    <t>Les hivers se suivent et ne se ressemblent pas. Dans les tableaux ci-dessous vous trouverez les informations concernant la rigueur climatique - Degrés-Jours Unifiés, ou DJU - pour chaque Département.
Dans un souci de simplification, il vous suffit de prendre les infos de votre Département et de les reporter manuellement (copier - coller) dans votre tableau de suivi de consommation thermique.</t>
  </si>
  <si>
    <t>DJU (Degrès Jours Unifiés) - RIGUEUR CLIMATIQUE - REGION PAYS DE LA LOIRE</t>
  </si>
  <si>
    <t>Ratio Chauffage - (kWh chauffage/DJU/m²)x1000</t>
  </si>
  <si>
    <t>Chauffage - kWh chauffage/m²</t>
  </si>
  <si>
    <t>Electricité - kWh électricité/m²</t>
  </si>
  <si>
    <t>DJU moyen de 2001 à 2020</t>
  </si>
  <si>
    <r>
      <t xml:space="preserve">En fonction de votre département : </t>
    </r>
    <r>
      <rPr>
        <i/>
        <sz val="11"/>
        <color rgb="FFFF0000"/>
        <rFont val="Calibri"/>
        <family val="2"/>
        <scheme val="minor"/>
      </rPr>
      <t>Saisir la valeur de la rigueur climatique moyenne de 2001 à 2020 ! Onglet "DJU" - Colonne "AD"</t>
    </r>
  </si>
  <si>
    <t>kWh/m² - DJU sur 20 ans</t>
  </si>
  <si>
    <t>Dans cet onglet, nous vous proposons de vous aider à choisir votre année de consommation de référence (entre 2010 et 2019) pour le decret "Eco énergie tertiaire" en étudiant les consommations :
- Chauffage (en fonction de la rigueur climatique - DJU sur 20 ans) : kWh chauffage/m²
- Electricité : kWh électrique/m²
- ECS : kWh ecs/m²
- Eau froide (et donc d'eau chaude sanitaire) : Litre/jour/lit
Pour rappel, cet outil n'est ni officiel, ni reglementaire. Simple outil interne d'aide à la décision pour vous aider à choisr une année de référence "judicieuse" pour votre saisie OPERAT (ADEME) de 09/2022.</t>
  </si>
  <si>
    <t xml:space="preserve">RELEVE D'INDEX SOUS-COMPTEUR "ECS 1" (pas </t>
  </si>
  <si>
    <t>SI PRESENCE D'UN "COMPTEUR D'ENERGIE THERMIQUE" SUR LE RETOUR RESEAU ECS - RELEVE D'INDEX "kWh ECS"</t>
  </si>
  <si>
    <r>
      <t xml:space="preserve">En fonction de votre catégorie (CH, EHPAD, IME, …), il est necessaire de modifier les valeurs des moyennes régionales (colonne H).
De G12 à G17 : Chercher les valeurs dans l'onglet "Thermique (total)" : Ligne à 65 à 70 en fonction de vos sources d'énergie (dernière année complète).
G18 : Chercher la valeur dans l'onglet "Electricité" : Ligne 85 (dernière année complète).
G19 : Chercher la valeur dans l'onglet "Eau" : Ligne 84 (dernière année complète).
De H12 à H28 : Chercher les valeurs dans l'onglet "Indicateurs moyens".
</t>
    </r>
    <r>
      <rPr>
        <b/>
        <sz val="12"/>
        <color rgb="FFFF0000"/>
        <rFont val="Calibri"/>
        <family val="2"/>
        <scheme val="minor"/>
      </rPr>
      <t>ETANT REALISE EN FIN 2021 / DEBUT 2022, LES DONNEES DE CE FICHIER EXCEL NE PRENNENT PAS (ENCORE) EN COMPTE L'EVOLUTION RECENTE ET IMPORTANTE DES COUTS DES ENERGIES !</t>
    </r>
  </si>
  <si>
    <t>En plus des explications de fonctionnement ci-dessous (Présentation + Méthode), il existe un tutoriel explicatif de quelques minutes (vidéo) :</t>
  </si>
  <si>
    <t>Pour visualiser le tutoriel d'utilisation</t>
  </si>
  <si>
    <t>⚡ Présentation de l'outil</t>
  </si>
  <si>
    <t>✔ Méthode d'utilisation</t>
  </si>
  <si>
    <t>A télécharger ICI (outil + tutoriel d'utilisation)</t>
  </si>
  <si>
    <t xml:space="preserve">👥 Equipe ETE </t>
  </si>
  <si>
    <t>📞Contact</t>
  </si>
  <si>
    <t>Pour toute question ou proposition d'amélioration de l'outil, vous pouvez envoyer un mail à ete@mapes-pdl.fr</t>
  </si>
  <si>
    <t xml:space="preserve">Un outil créé par la MAPES dans le cadre du dispositif ETE soutenu par : </t>
  </si>
  <si>
    <r>
      <t>Cet outil a été créé dans le cadre du dispositif</t>
    </r>
    <r>
      <rPr>
        <b/>
        <sz val="11"/>
        <color rgb="FF000000"/>
        <rFont val="Calibri"/>
        <family val="2"/>
      </rPr>
      <t xml:space="preserve"> Efficacité et Transition Energétique en santé en Pays de la Loire par la MAPES</t>
    </r>
    <r>
      <rPr>
        <sz val="11"/>
        <color theme="1"/>
        <rFont val="Calibri"/>
        <family val="2"/>
        <scheme val="minor"/>
      </rPr>
      <t>. Il a pour objectif d</t>
    </r>
    <r>
      <rPr>
        <b/>
        <sz val="11"/>
        <color rgb="FF000000"/>
        <rFont val="Calibri"/>
        <family val="2"/>
      </rPr>
      <t>'accompagner un établissement de santé à mettre en place un suivi énergétique</t>
    </r>
    <r>
      <rPr>
        <sz val="11"/>
        <color theme="1"/>
        <rFont val="Calibri"/>
        <family val="2"/>
        <scheme val="minor"/>
      </rPr>
      <t xml:space="preserve"> pour engager une démarche de sobriété et d'efficacité énergétique.</t>
    </r>
  </si>
  <si>
    <r>
      <t xml:space="preserve">Cet outil très simple d’utilisation permet de cumuler via une saisie des factures énergétiques :
– Suivi mensuel des consommations et des coûts énergétiques et eau (comparaison entre factures et relevé d’index),
– Création de ses indicateurs de performance (kWh/m², L/jour/lit, €/kWh, …) puis comparaison par rapport aux moyennes !
– Évolution des consommations de chauffage en fonction de la rigueur climatique (DJU).
– Propositions de scénarios liés à l’augmentation du prix des énergies.
– Aide pour le choix de « Année de référence » (Loi ELAN : Dispositif Eco Énergie Tertiaire)
</t>
    </r>
    <r>
      <rPr>
        <b/>
        <sz val="11"/>
        <color rgb="FFFF0000"/>
        <rFont val="Calibri"/>
        <family val="2"/>
        <scheme val="minor"/>
      </rPr>
      <t>Cet outil, réalisé par le dispositif ETE de la MAPES n’est ni officiel et ni réglementaire ! Simple outil d'aide à la décision !</t>
    </r>
  </si>
  <si>
    <r>
      <t xml:space="preserve">Nous vous recommandons fortement de </t>
    </r>
    <r>
      <rPr>
        <b/>
        <i/>
        <sz val="12"/>
        <color theme="1"/>
        <rFont val="Calibri"/>
        <family val="2"/>
        <scheme val="minor"/>
      </rPr>
      <t>ne pas modifier les formules de calcul ou les mises en forme qui ont été créées.</t>
    </r>
    <r>
      <rPr>
        <sz val="12"/>
        <color theme="1"/>
        <rFont val="Calibri"/>
        <family val="2"/>
        <scheme val="minor"/>
      </rPr>
      <t xml:space="preserve"> </t>
    </r>
  </si>
  <si>
    <r>
      <rPr>
        <b/>
        <i/>
        <sz val="12"/>
        <color theme="5"/>
        <rFont val="Calibri"/>
        <family val="2"/>
        <scheme val="minor"/>
      </rPr>
      <t>Tableau de bord (TdB) :</t>
    </r>
    <r>
      <rPr>
        <sz val="12"/>
        <color theme="1"/>
        <rFont val="Calibri"/>
        <family val="2"/>
        <scheme val="minor"/>
      </rPr>
      <t xml:space="preserve"> Comparaison des indicateurs de performance "clés" &amp; Scénarios de projections de vos consommations et coûts énergétiques futurs !</t>
    </r>
  </si>
  <si>
    <r>
      <rPr>
        <b/>
        <i/>
        <sz val="12"/>
        <color theme="9"/>
        <rFont val="Calibri"/>
        <family val="2"/>
        <scheme val="minor"/>
      </rPr>
      <t xml:space="preserve">Données : </t>
    </r>
    <r>
      <rPr>
        <sz val="12"/>
        <color theme="1"/>
        <rFont val="Calibri"/>
        <family val="2"/>
        <scheme val="minor"/>
      </rPr>
      <t>Remplir les caratéristiques principales de votre établissement. Ces éléments sont indispensables !</t>
    </r>
  </si>
  <si>
    <r>
      <rPr>
        <b/>
        <i/>
        <sz val="12"/>
        <color theme="5"/>
        <rFont val="Calibri"/>
        <family val="2"/>
        <scheme val="minor"/>
      </rPr>
      <t>Decret "Eco Energie Tertiaire" (DEET) :</t>
    </r>
    <r>
      <rPr>
        <sz val="12"/>
        <color theme="1"/>
        <rFont val="Calibri"/>
        <family val="2"/>
        <scheme val="minor"/>
      </rPr>
      <t xml:space="preserve"> Année de consommation de référence "recommandée" à saisir dans OPERAT !</t>
    </r>
  </si>
  <si>
    <r>
      <rPr>
        <b/>
        <i/>
        <sz val="12"/>
        <color theme="5"/>
        <rFont val="Calibri"/>
        <family val="2"/>
        <scheme val="minor"/>
      </rPr>
      <t>Indicateurs :</t>
    </r>
    <r>
      <rPr>
        <sz val="12"/>
        <color theme="1"/>
        <rFont val="Calibri"/>
        <family val="2"/>
        <scheme val="minor"/>
      </rPr>
      <t xml:space="preserve"> Totalités de vos indicateurs de performance de votre établissements.</t>
    </r>
  </si>
  <si>
    <r>
      <rPr>
        <b/>
        <i/>
        <sz val="12"/>
        <color theme="9"/>
        <rFont val="Calibri"/>
        <family val="2"/>
        <scheme val="minor"/>
      </rPr>
      <t>Climat :</t>
    </r>
    <r>
      <rPr>
        <sz val="12"/>
        <color theme="9"/>
        <rFont val="Calibri"/>
        <family val="2"/>
        <scheme val="minor"/>
      </rPr>
      <t xml:space="preserve"> </t>
    </r>
    <r>
      <rPr>
        <sz val="12"/>
        <color theme="1"/>
        <rFont val="Calibri"/>
        <family val="2"/>
        <scheme val="minor"/>
      </rPr>
      <t>Rigueur climatique (DJU) de votre Département mais également vos consommations de chauffage en fonction de la rigueur climatique (DJU).</t>
    </r>
  </si>
  <si>
    <r>
      <rPr>
        <b/>
        <i/>
        <sz val="12"/>
        <color theme="9"/>
        <rFont val="Calibri"/>
        <family val="2"/>
        <scheme val="minor"/>
      </rPr>
      <t xml:space="preserve">Thermique (par source) : </t>
    </r>
    <r>
      <rPr>
        <sz val="12"/>
        <color theme="1"/>
        <rFont val="Calibri"/>
        <family val="2"/>
        <scheme val="minor"/>
      </rPr>
      <t>Saisir pour chacune de vos sources énergétiques vos consommations et coûts.</t>
    </r>
  </si>
  <si>
    <r>
      <rPr>
        <b/>
        <i/>
        <sz val="12"/>
        <color theme="5"/>
        <rFont val="Calibri"/>
        <family val="2"/>
        <scheme val="minor"/>
      </rPr>
      <t>Thermique (total) :</t>
    </r>
    <r>
      <rPr>
        <b/>
        <i/>
        <sz val="12"/>
        <color theme="9"/>
        <rFont val="Calibri"/>
        <family val="2"/>
        <scheme val="minor"/>
      </rPr>
      <t xml:space="preserve"> </t>
    </r>
    <r>
      <rPr>
        <sz val="12"/>
        <rFont val="Calibri"/>
        <family val="2"/>
        <scheme val="minor"/>
      </rPr>
      <t>Analyser vos consommations et couts thermiques globaux.</t>
    </r>
  </si>
  <si>
    <r>
      <t>Electricité :</t>
    </r>
    <r>
      <rPr>
        <b/>
        <i/>
        <sz val="12"/>
        <color theme="5"/>
        <rFont val="Calibri"/>
        <family val="2"/>
        <scheme val="minor"/>
      </rPr>
      <t xml:space="preserve"> </t>
    </r>
    <r>
      <rPr>
        <sz val="12"/>
        <rFont val="Calibri"/>
        <family val="2"/>
        <scheme val="minor"/>
      </rPr>
      <t>Saisir vos consommations et coûts liés à l'énergie électrique.</t>
    </r>
  </si>
  <si>
    <r>
      <t xml:space="preserve">Eau : </t>
    </r>
    <r>
      <rPr>
        <sz val="12"/>
        <rFont val="Calibri"/>
        <family val="2"/>
        <scheme val="minor"/>
      </rPr>
      <t>Saisir vos consommations et coûts liés à l'eau froide.</t>
    </r>
  </si>
  <si>
    <r>
      <t xml:space="preserve">Sous-compteurs : </t>
    </r>
    <r>
      <rPr>
        <sz val="12"/>
        <rFont val="Calibri"/>
        <family val="2"/>
        <scheme val="minor"/>
      </rPr>
      <t>Suivre les consommations de vos sous-compteurs en venant saisir de manière mensuelle les index de vos sous-compteurs.</t>
    </r>
  </si>
  <si>
    <r>
      <rPr>
        <b/>
        <i/>
        <sz val="12"/>
        <color theme="9"/>
        <rFont val="Calibri"/>
        <family val="2"/>
        <scheme val="minor"/>
      </rPr>
      <t>DJU :</t>
    </r>
    <r>
      <rPr>
        <sz val="12"/>
        <color theme="9"/>
        <rFont val="Calibri"/>
        <family val="2"/>
        <scheme val="minor"/>
      </rPr>
      <t xml:space="preserve"> </t>
    </r>
    <r>
      <rPr>
        <sz val="12"/>
        <color theme="1"/>
        <rFont val="Calibri"/>
        <family val="2"/>
        <scheme val="minor"/>
      </rPr>
      <t>DJU (Degrés Jours Unifiés) pour chaque département de la région.</t>
    </r>
  </si>
  <si>
    <r>
      <rPr>
        <b/>
        <i/>
        <sz val="12"/>
        <color theme="0" tint="-0.499984740745262"/>
        <rFont val="Calibri"/>
        <family val="2"/>
        <scheme val="minor"/>
      </rPr>
      <t>Listes :</t>
    </r>
    <r>
      <rPr>
        <b/>
        <i/>
        <sz val="12"/>
        <color theme="1"/>
        <rFont val="Calibri"/>
        <family val="2"/>
        <scheme val="minor"/>
      </rPr>
      <t xml:space="preserve"> </t>
    </r>
    <r>
      <rPr>
        <sz val="12"/>
        <color theme="1"/>
        <rFont val="Calibri"/>
        <family val="2"/>
        <scheme val="minor"/>
      </rPr>
      <t xml:space="preserve">Listes déroulantes utilisées pour la création de cet outil. </t>
    </r>
  </si>
  <si>
    <r>
      <rPr>
        <b/>
        <i/>
        <sz val="12"/>
        <color theme="0" tint="-0.499984740745262"/>
        <rFont val="Calibri"/>
        <family val="2"/>
        <scheme val="minor"/>
      </rPr>
      <t>Ressources :</t>
    </r>
    <r>
      <rPr>
        <sz val="12"/>
        <color theme="0" tint="-0.499984740745262"/>
        <rFont val="Calibri"/>
        <family val="2"/>
        <scheme val="minor"/>
      </rPr>
      <t xml:space="preserve"> D</t>
    </r>
    <r>
      <rPr>
        <sz val="12"/>
        <color theme="1"/>
        <rFont val="Calibri"/>
        <family val="2"/>
        <scheme val="minor"/>
      </rPr>
      <t>iverses ressources pour vous aider à aller plus loin et plus vite dans la transition énergétique de votre établissement.</t>
    </r>
  </si>
  <si>
    <r>
      <rPr>
        <b/>
        <i/>
        <sz val="12"/>
        <color theme="0" tint="-0.499984740745262"/>
        <rFont val="Calibri"/>
        <family val="2"/>
        <scheme val="minor"/>
      </rPr>
      <t>Indicateurs de performance (moyen)</t>
    </r>
    <r>
      <rPr>
        <sz val="12"/>
        <color theme="0" tint="-0.499984740745262"/>
        <rFont val="Calibri"/>
        <family val="2"/>
        <scheme val="minor"/>
      </rPr>
      <t xml:space="preserve"> </t>
    </r>
    <r>
      <rPr>
        <sz val="12"/>
        <color theme="1"/>
        <rFont val="Calibri"/>
        <family val="2"/>
        <scheme val="minor"/>
      </rPr>
      <t>: Indicateurs de performance par catégorie d'établissements (MAJ réguilère).</t>
    </r>
  </si>
  <si>
    <r>
      <rPr>
        <b/>
        <i/>
        <sz val="12"/>
        <color theme="4"/>
        <rFont val="Calibri"/>
        <family val="2"/>
        <scheme val="minor"/>
      </rPr>
      <t>ECS &amp; Solaire thermique :</t>
    </r>
    <r>
      <rPr>
        <sz val="12"/>
        <color theme="4"/>
        <rFont val="Calibri"/>
        <family val="2"/>
        <scheme val="minor"/>
      </rPr>
      <t xml:space="preserve"> </t>
    </r>
    <r>
      <rPr>
        <sz val="12"/>
        <color theme="1"/>
        <rFont val="Calibri"/>
        <family val="2"/>
        <scheme val="minor"/>
      </rPr>
      <t>Suivre vos sous-compteurs ECS (estimer votre consommation) et SOLAIRE (vérifier bon fonctionnement) via des saisies mensuelles.</t>
    </r>
  </si>
  <si>
    <r>
      <rPr>
        <b/>
        <sz val="14"/>
        <color rgb="FF000000"/>
        <rFont val="Calibri"/>
        <family val="2"/>
      </rPr>
      <t>💡</t>
    </r>
    <r>
      <rPr>
        <b/>
        <sz val="16"/>
        <color rgb="FF000000"/>
        <rFont val="Calibri"/>
        <family val="2"/>
      </rPr>
      <t xml:space="preserve"> Associer des actions d'efficacité énergétique à votre suivi énergétique !</t>
    </r>
  </si>
  <si>
    <t>Outil pour vous accompagner à mettre en place un suivi énergétique
dans votre établissement de santé</t>
  </si>
  <si>
    <t>Mettre en place un suivi énergétique, c'est bien ! Mais y associer des actions pour réduire les consommations, c'est mieux ! L'un ne va pas sans l'autre !
Pour cela, la MAPES vous propose un outil pour vous accompagner à mettre en place un plan d'actions dans votre établissement de santé :</t>
  </si>
  <si>
    <t>👉 Préambule</t>
  </si>
  <si>
    <r>
      <t xml:space="preserve">Cet outil a été réalisé par l'équipe du dispositif ETE en Santé en Pays de la Loire : 
Benjamin CHOBLET, Conseiller en Maitrise de l'Energie de Loire-Atlantique (CME 44)
Quentin CHATELAIS, Conseiller en Maitrise de l'Energie du Maine-et-Loire  (CME 49)
Gustavo LEITE PINTO, Conseiller en Maitrise de l'Energie de Mayenne (CME 53)
Mel ANKOU, Conseiller en Maitrise de l'Energie de Sarthe (CME 72) - </t>
    </r>
    <r>
      <rPr>
        <i/>
        <sz val="12"/>
        <color rgb="FF000000"/>
        <rFont val="Calibri"/>
        <family val="2"/>
      </rPr>
      <t>Départ en novembre 2022</t>
    </r>
    <r>
      <rPr>
        <sz val="12"/>
        <color rgb="FF000000"/>
        <rFont val="Calibri"/>
        <family val="2"/>
      </rPr>
      <t xml:space="preserve">
Reda HAJJAR, Conseiller en Maitrise de l'Energie de Vendée (CME 85)
Yoann LELOUTRE, Coordinateur du dispostif ETE en Pays de la Loire (CRETE)
Lucie LE FLOCH, Coordinatrice du dispositif ETE en Pays de la Loire (CRETE)</t>
    </r>
  </si>
  <si>
    <t>Version n°20 du 04/01/2023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</si>
</sst>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0.00\ &quot;€&quot;_-;\-* #,##0.00\ &quot;€&quot;_-;_-* &quot;-&quot;??\ &quot;€&quot;_-;_-@_-"/>
    <numFmt numFmtId="43" formatCode="_-* #,##0.00\ _€_-;\-* #,##0.00\ _€_-;_-* &quot;-&quot;??\ _€_-;_-@_-"/>
    <numFmt numFmtId="164" formatCode="0.0%"/>
    <numFmt numFmtId="165" formatCode="#,##0\ [$€-40C];[Red]\-#,##0\ [$€-40C]"/>
    <numFmt numFmtId="166" formatCode="#,##0.0"/>
    <numFmt numFmtId="167" formatCode="#,##0.000\ [$€-40C];[Red]\-#,##0.000\ [$€-40C]"/>
    <numFmt numFmtId="168" formatCode="#,##0\ &quot;€&quot;"/>
    <numFmt numFmtId="169" formatCode="#,##0.00\ &quot;€&quot;"/>
    <numFmt numFmtId="170" formatCode="#,##0\ _€"/>
    <numFmt numFmtId="171" formatCode="#,##0.000"/>
    <numFmt numFmtId="172" formatCode="0.000"/>
    <numFmt numFmtId="173" formatCode="#,##0\ [$€-40C];\-#,##0\ [$€-40C]"/>
    <numFmt numFmtId="174" formatCode="#,##0.000\ &quot;€&quot;;\-#,##0.000\ &quot;€&quot;"/>
    <numFmt numFmtId="175" formatCode="#,##0_ ;\-#,##0\ "/>
    <numFmt numFmtId="176" formatCode="0.0"/>
  </numFmts>
  <fonts count="9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rgb="FF000000"/>
      <name val="Calibri"/>
      <family val="2"/>
      <charset val="1"/>
    </font>
    <font>
      <b/>
      <sz val="11"/>
      <color rgb="FF000000"/>
      <name val="Calibri"/>
      <family val="2"/>
    </font>
    <font>
      <b/>
      <sz val="10"/>
      <color rgb="FFFF0000"/>
      <name val="Arial"/>
      <family val="2"/>
    </font>
    <font>
      <b/>
      <sz val="10"/>
      <name val="Arial"/>
      <family val="2"/>
      <charset val="1"/>
    </font>
    <font>
      <i/>
      <sz val="10"/>
      <name val="Arial"/>
      <family val="2"/>
    </font>
    <font>
      <b/>
      <i/>
      <sz val="11"/>
      <color rgb="FFFF0000"/>
      <name val="Calibri"/>
      <family val="2"/>
      <scheme val="minor"/>
    </font>
    <font>
      <b/>
      <sz val="11"/>
      <color rgb="FFFFFFFF"/>
      <name val="Calibri"/>
      <family val="2"/>
      <charset val="1"/>
    </font>
    <font>
      <b/>
      <sz val="11"/>
      <color rgb="FFFF0000"/>
      <name val="Calibri"/>
      <family val="2"/>
      <scheme val="minor"/>
    </font>
    <font>
      <sz val="11"/>
      <color rgb="FF000000"/>
      <name val="Calibri"/>
      <family val="2"/>
      <charset val="1"/>
    </font>
    <font>
      <b/>
      <i/>
      <sz val="14"/>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1"/>
      <color rgb="FF9C0006"/>
      <name val="Calibri"/>
      <family val="2"/>
      <scheme val="minor"/>
    </font>
    <font>
      <b/>
      <sz val="10"/>
      <color theme="1"/>
      <name val="Arial"/>
      <family val="2"/>
    </font>
    <font>
      <b/>
      <sz val="11"/>
      <name val="Calibri"/>
      <family val="2"/>
      <scheme val="minor"/>
    </font>
    <font>
      <sz val="12"/>
      <name val="Calibri"/>
      <family val="2"/>
      <scheme val="minor"/>
    </font>
    <font>
      <sz val="12"/>
      <color theme="1"/>
      <name val="Calibri"/>
      <family val="2"/>
      <scheme val="minor"/>
    </font>
    <font>
      <b/>
      <sz val="14"/>
      <color theme="0"/>
      <name val="Calibri"/>
      <family val="2"/>
      <scheme val="minor"/>
    </font>
    <font>
      <sz val="12"/>
      <color rgb="FF000000"/>
      <name val="Calibri"/>
      <family val="2"/>
      <scheme val="minor"/>
    </font>
    <font>
      <b/>
      <sz val="12"/>
      <color rgb="FF000000"/>
      <name val="Calibri"/>
      <family val="2"/>
      <scheme val="minor"/>
    </font>
    <font>
      <u/>
      <sz val="12"/>
      <color rgb="FF00B0F0"/>
      <name val="Calibri"/>
      <family val="2"/>
      <scheme val="minor"/>
    </font>
    <font>
      <b/>
      <sz val="12"/>
      <color theme="1"/>
      <name val="Calibri"/>
      <family val="2"/>
      <scheme val="minor"/>
    </font>
    <font>
      <b/>
      <i/>
      <sz val="12"/>
      <color theme="1"/>
      <name val="Calibri"/>
      <family val="2"/>
      <scheme val="minor"/>
    </font>
    <font>
      <i/>
      <sz val="11"/>
      <color rgb="FFFF0000"/>
      <name val="Calibri"/>
      <family val="2"/>
      <scheme val="minor"/>
    </font>
    <font>
      <sz val="12"/>
      <color rgb="FFFF0000"/>
      <name val="Calibri"/>
      <family val="2"/>
      <scheme val="minor"/>
    </font>
    <font>
      <b/>
      <sz val="16"/>
      <color theme="0"/>
      <name val="Calibri"/>
      <family val="2"/>
      <scheme val="minor"/>
    </font>
    <font>
      <b/>
      <sz val="14"/>
      <color theme="1"/>
      <name val="Calibri"/>
      <family val="2"/>
      <scheme val="minor"/>
    </font>
    <font>
      <b/>
      <i/>
      <sz val="12"/>
      <color theme="4"/>
      <name val="Calibri"/>
      <family val="2"/>
      <scheme val="minor"/>
    </font>
    <font>
      <b/>
      <i/>
      <sz val="12"/>
      <color theme="5"/>
      <name val="Calibri"/>
      <family val="2"/>
      <scheme val="minor"/>
    </font>
    <font>
      <b/>
      <i/>
      <sz val="12"/>
      <color theme="9"/>
      <name val="Calibri"/>
      <family val="2"/>
      <scheme val="minor"/>
    </font>
    <font>
      <b/>
      <i/>
      <sz val="12"/>
      <color theme="0" tint="-0.499984740745262"/>
      <name val="Calibri"/>
      <family val="2"/>
      <scheme val="minor"/>
    </font>
    <font>
      <sz val="12"/>
      <color theme="9"/>
      <name val="Calibri"/>
      <family val="2"/>
      <scheme val="minor"/>
    </font>
    <font>
      <i/>
      <sz val="12"/>
      <color rgb="FFFF0000"/>
      <name val="Calibri"/>
      <family val="2"/>
      <scheme val="minor"/>
    </font>
    <font>
      <sz val="12"/>
      <color theme="4"/>
      <name val="Calibri"/>
      <family val="2"/>
      <scheme val="minor"/>
    </font>
    <font>
      <sz val="12"/>
      <color theme="0" tint="-0.499984740745262"/>
      <name val="Calibri"/>
      <family val="2"/>
      <scheme val="minor"/>
    </font>
    <font>
      <sz val="12"/>
      <color theme="5"/>
      <name val="Calibri"/>
      <family val="2"/>
      <scheme val="minor"/>
    </font>
    <font>
      <b/>
      <sz val="12"/>
      <color theme="0"/>
      <name val="Calibri"/>
      <family val="2"/>
      <scheme val="minor"/>
    </font>
    <font>
      <b/>
      <sz val="14"/>
      <color theme="0"/>
      <name val="Arial"/>
      <family val="2"/>
    </font>
    <font>
      <sz val="12"/>
      <color theme="0"/>
      <name val="Calibri"/>
      <family val="2"/>
      <scheme val="minor"/>
    </font>
    <font>
      <sz val="11"/>
      <color theme="1"/>
      <name val="Arial"/>
      <family val="2"/>
    </font>
    <font>
      <sz val="11"/>
      <color theme="0"/>
      <name val="Arial"/>
      <family val="2"/>
    </font>
    <font>
      <b/>
      <i/>
      <sz val="14"/>
      <color theme="0"/>
      <name val="Calibri"/>
      <family val="2"/>
      <scheme val="minor"/>
    </font>
    <font>
      <u/>
      <sz val="11"/>
      <color theme="10"/>
      <name val="Calibri"/>
      <family val="2"/>
      <scheme val="minor"/>
    </font>
    <font>
      <u/>
      <sz val="12"/>
      <color theme="10"/>
      <name val="Calibri"/>
      <family val="2"/>
      <scheme val="minor"/>
    </font>
    <font>
      <b/>
      <sz val="11"/>
      <color theme="0"/>
      <name val="Calibri"/>
      <family val="2"/>
    </font>
    <font>
      <b/>
      <u/>
      <sz val="14"/>
      <color theme="0"/>
      <name val="Calibri"/>
      <family val="2"/>
      <scheme val="minor"/>
    </font>
    <font>
      <b/>
      <i/>
      <sz val="12"/>
      <color rgb="FFFF0000"/>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b/>
      <sz val="10"/>
      <name val="Calibri"/>
      <family val="2"/>
      <scheme val="minor"/>
    </font>
    <font>
      <b/>
      <sz val="11"/>
      <color rgb="FF000000"/>
      <name val="Calibri"/>
      <family val="2"/>
      <scheme val="minor"/>
    </font>
    <font>
      <b/>
      <sz val="11"/>
      <color rgb="FFFFFFFF"/>
      <name val="Calibri"/>
      <family val="2"/>
      <scheme val="minor"/>
    </font>
    <font>
      <sz val="11"/>
      <color rgb="FF000000"/>
      <name val="Calibri"/>
      <family val="2"/>
      <scheme val="minor"/>
    </font>
    <font>
      <sz val="16"/>
      <color theme="1"/>
      <name val="Calibri"/>
      <family val="2"/>
      <scheme val="minor"/>
    </font>
    <font>
      <sz val="9"/>
      <color theme="1"/>
      <name val="Calibri"/>
      <family val="2"/>
      <scheme val="minor"/>
    </font>
    <font>
      <sz val="11"/>
      <color theme="1"/>
      <name val="Calibnri"/>
    </font>
    <font>
      <sz val="12"/>
      <color theme="1"/>
      <name val="Calibnri"/>
    </font>
    <font>
      <b/>
      <sz val="10"/>
      <color rgb="FF666666"/>
      <name val="Arial"/>
      <family val="2"/>
    </font>
    <font>
      <b/>
      <sz val="10"/>
      <color rgb="FF202124"/>
      <name val="Arial"/>
      <family val="2"/>
    </font>
    <font>
      <b/>
      <sz val="10"/>
      <color rgb="FF444444"/>
      <name val="Consolas"/>
      <family val="3"/>
    </font>
    <font>
      <b/>
      <sz val="11"/>
      <color theme="4"/>
      <name val="Calibri"/>
      <family val="2"/>
      <scheme val="minor"/>
    </font>
    <font>
      <sz val="11"/>
      <color theme="4"/>
      <name val="Calibri"/>
      <family val="2"/>
      <scheme val="minor"/>
    </font>
    <font>
      <b/>
      <sz val="15"/>
      <color rgb="FFFFFFFF"/>
      <name val="Arial"/>
      <family val="2"/>
    </font>
    <font>
      <b/>
      <sz val="11"/>
      <color rgb="FFFFFFFF"/>
      <name val="Arial"/>
      <family val="2"/>
    </font>
    <font>
      <sz val="11"/>
      <color theme="5" tint="0.39997558519241921"/>
      <name val="Calibri"/>
      <family val="2"/>
      <scheme val="minor"/>
    </font>
    <font>
      <b/>
      <sz val="16"/>
      <color rgb="FFFFFFFF"/>
      <name val="Arial"/>
      <family val="2"/>
    </font>
    <font>
      <b/>
      <sz val="14"/>
      <name val="Calibri"/>
      <family val="2"/>
      <scheme val="minor"/>
    </font>
    <font>
      <b/>
      <sz val="10"/>
      <color theme="1"/>
      <name val="Calibri"/>
      <family val="2"/>
      <scheme val="minor"/>
    </font>
    <font>
      <sz val="10"/>
      <color rgb="FF000000"/>
      <name val="Calibri"/>
      <family val="2"/>
    </font>
    <font>
      <b/>
      <sz val="12"/>
      <color rgb="FFFF0000"/>
      <name val="Calibri"/>
      <family val="2"/>
      <scheme val="minor"/>
    </font>
    <font>
      <b/>
      <i/>
      <u/>
      <sz val="11"/>
      <color rgb="FFFF0000"/>
      <name val="Calibri"/>
      <family val="2"/>
      <scheme val="minor"/>
    </font>
    <font>
      <b/>
      <sz val="11"/>
      <name val="Calibnri"/>
    </font>
    <font>
      <sz val="10"/>
      <name val="Calibri"/>
      <family val="2"/>
      <scheme val="minor"/>
    </font>
    <font>
      <b/>
      <sz val="11"/>
      <color rgb="FF9C0006"/>
      <name val="Calibri"/>
      <family val="2"/>
      <scheme val="minor"/>
    </font>
    <font>
      <sz val="10"/>
      <name val="Arial"/>
      <family val="2"/>
    </font>
    <font>
      <b/>
      <sz val="15"/>
      <color rgb="FF00B0F0"/>
      <name val="Arial"/>
      <family val="2"/>
    </font>
    <font>
      <b/>
      <sz val="16"/>
      <color rgb="FF00B0F0"/>
      <name val="Arial"/>
      <family val="2"/>
    </font>
    <font>
      <b/>
      <sz val="20"/>
      <color rgb="FFFF0000"/>
      <name val="Calibri"/>
      <family val="2"/>
      <scheme val="minor"/>
    </font>
    <font>
      <sz val="14"/>
      <color rgb="FFFF0000"/>
      <name val="Calibri"/>
      <family val="2"/>
      <scheme val="minor"/>
    </font>
    <font>
      <b/>
      <u/>
      <sz val="14"/>
      <color rgb="FFFF0000"/>
      <name val="Calibri"/>
      <family val="2"/>
      <scheme val="minor"/>
    </font>
    <font>
      <b/>
      <sz val="18"/>
      <color theme="1"/>
      <name val="Calibri"/>
      <family val="2"/>
      <scheme val="minor"/>
    </font>
    <font>
      <b/>
      <sz val="10"/>
      <color theme="1"/>
      <name val="Calibri Light"/>
      <family val="2"/>
      <scheme val="major"/>
    </font>
    <font>
      <b/>
      <sz val="10"/>
      <color theme="0"/>
      <name val="Calibri Light"/>
      <family val="2"/>
      <scheme val="major"/>
    </font>
    <font>
      <b/>
      <sz val="11"/>
      <color theme="1"/>
      <name val="Calibri Light"/>
      <family val="2"/>
      <scheme val="major"/>
    </font>
    <font>
      <sz val="12"/>
      <name val="Arial"/>
      <family val="2"/>
    </font>
    <font>
      <b/>
      <sz val="20"/>
      <name val="Calibri"/>
      <family val="2"/>
    </font>
    <font>
      <i/>
      <sz val="14"/>
      <name val="Calibri"/>
      <family val="2"/>
    </font>
    <font>
      <b/>
      <sz val="16"/>
      <color rgb="FF000000"/>
      <name val="Calibri"/>
      <family val="2"/>
    </font>
    <font>
      <b/>
      <sz val="14"/>
      <color rgb="FF000000"/>
      <name val="Calibri"/>
      <family val="2"/>
    </font>
    <font>
      <sz val="12"/>
      <color rgb="FF000000"/>
      <name val="Calibri"/>
      <family val="2"/>
    </font>
    <font>
      <b/>
      <i/>
      <sz val="11"/>
      <color rgb="FF000000"/>
      <name val="Calibri"/>
      <family val="2"/>
    </font>
    <font>
      <i/>
      <sz val="12"/>
      <color rgb="FF000000"/>
      <name val="Calibri"/>
      <family val="2"/>
    </font>
  </fonts>
  <fills count="50">
    <fill>
      <patternFill patternType="none"/>
    </fill>
    <fill>
      <patternFill patternType="gray125"/>
    </fill>
    <fill>
      <patternFill patternType="solid">
        <fgColor rgb="FFFFFFFF"/>
        <bgColor rgb="FFFFFFD7"/>
      </patternFill>
    </fill>
    <fill>
      <patternFill patternType="solid">
        <fgColor theme="0"/>
        <bgColor indexed="64"/>
      </patternFill>
    </fill>
    <fill>
      <patternFill patternType="solid">
        <fgColor theme="4"/>
        <bgColor indexed="64"/>
      </patternFill>
    </fill>
    <fill>
      <patternFill patternType="solid">
        <fgColor theme="4" tint="-0.499984740745262"/>
        <bgColor indexed="64"/>
      </patternFill>
    </fill>
    <fill>
      <patternFill patternType="solid">
        <fgColor rgb="FF4F81BD"/>
        <bgColor rgb="FF5983B0"/>
      </patternFill>
    </fill>
    <fill>
      <patternFill patternType="solid">
        <fgColor theme="9" tint="0.79998168889431442"/>
        <bgColor indexed="64"/>
      </patternFill>
    </fill>
    <fill>
      <patternFill patternType="solid">
        <fgColor theme="4" tint="-0.249977111117893"/>
        <bgColor indexed="64"/>
      </patternFill>
    </fill>
    <fill>
      <patternFill patternType="solid">
        <fgColor rgb="FFFFC7CE"/>
      </patternFill>
    </fill>
    <fill>
      <patternFill patternType="solid">
        <fgColor theme="5"/>
        <bgColor indexed="64"/>
      </patternFill>
    </fill>
    <fill>
      <patternFill patternType="solid">
        <fgColor theme="9"/>
        <bgColor indexed="64"/>
      </patternFill>
    </fill>
    <fill>
      <patternFill patternType="solid">
        <fgColor theme="9"/>
        <bgColor rgb="FFA1C2EA"/>
      </patternFill>
    </fill>
    <fill>
      <patternFill patternType="solid">
        <fgColor theme="0"/>
        <bgColor rgb="FFFFFFD7"/>
      </patternFill>
    </fill>
    <fill>
      <patternFill patternType="solid">
        <fgColor theme="5" tint="0.79998168889431442"/>
        <bgColor indexed="64"/>
      </patternFill>
    </fill>
    <fill>
      <patternFill patternType="solid">
        <fgColor theme="0"/>
        <bgColor rgb="FFB9CDE5"/>
      </patternFill>
    </fill>
    <fill>
      <patternFill patternType="solid">
        <fgColor theme="4"/>
        <bgColor rgb="FFA1C2EA"/>
      </patternFill>
    </fill>
    <fill>
      <patternFill patternType="solid">
        <fgColor theme="4" tint="0.39997558519241921"/>
        <bgColor rgb="FFB9CDE5"/>
      </patternFill>
    </fill>
    <fill>
      <patternFill patternType="solid">
        <fgColor theme="0"/>
        <bgColor rgb="FF5983B0"/>
      </patternFill>
    </fill>
    <fill>
      <patternFill patternType="solid">
        <fgColor rgb="FF002060"/>
        <bgColor indexed="64"/>
      </patternFill>
    </fill>
    <fill>
      <patternFill patternType="solid">
        <fgColor theme="4"/>
        <bgColor rgb="FFB9CDE5"/>
      </patternFill>
    </fill>
    <fill>
      <patternFill patternType="solid">
        <fgColor theme="4" tint="0.39997558519241921"/>
        <bgColor indexed="64"/>
      </patternFill>
    </fill>
    <fill>
      <patternFill patternType="solid">
        <fgColor theme="0"/>
        <bgColor rgb="FFA1C2EA"/>
      </patternFill>
    </fill>
    <fill>
      <patternFill patternType="solid">
        <fgColor rgb="FF92D050"/>
        <bgColor indexed="64"/>
      </patternFill>
    </fill>
    <fill>
      <patternFill patternType="solid">
        <fgColor rgb="FF0070C0"/>
        <bgColor rgb="FFA1C2EA"/>
      </patternFill>
    </fill>
    <fill>
      <patternFill patternType="solid">
        <fgColor theme="4" tint="-0.249977111117893"/>
        <bgColor rgb="FFA1C2EA"/>
      </patternFill>
    </fill>
    <fill>
      <patternFill patternType="solid">
        <fgColor theme="4" tint="-0.249977111117893"/>
        <bgColor rgb="FF5983B0"/>
      </patternFill>
    </fill>
    <fill>
      <patternFill patternType="solid">
        <fgColor rgb="FF002060"/>
        <bgColor rgb="FF4F81BD"/>
      </patternFill>
    </fill>
    <fill>
      <patternFill patternType="solid">
        <fgColor theme="0" tint="-0.34998626667073579"/>
        <bgColor indexed="64"/>
      </patternFill>
    </fill>
    <fill>
      <patternFill patternType="solid">
        <fgColor theme="0" tint="-0.34998626667073579"/>
        <bgColor rgb="FFFFFFD7"/>
      </patternFill>
    </fill>
    <fill>
      <patternFill patternType="solid">
        <fgColor theme="0" tint="-0.14999847407452621"/>
        <bgColor indexed="64"/>
      </patternFill>
    </fill>
    <fill>
      <patternFill patternType="solid">
        <fgColor rgb="FF002060"/>
        <bgColor rgb="FF008000"/>
      </patternFill>
    </fill>
    <fill>
      <patternFill patternType="solid">
        <fgColor theme="4" tint="-0.249977111117893"/>
        <bgColor rgb="FF969696"/>
      </patternFill>
    </fill>
    <fill>
      <patternFill patternType="solid">
        <fgColor theme="4" tint="0.39997558519241921"/>
        <bgColor rgb="FF969696"/>
      </patternFill>
    </fill>
    <fill>
      <patternFill patternType="solid">
        <fgColor theme="0" tint="-0.14999847407452621"/>
        <bgColor rgb="FFB9CDE5"/>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rgb="FFFF99CC"/>
      </patternFill>
    </fill>
    <fill>
      <patternFill patternType="solid">
        <fgColor theme="0" tint="-0.14999847407452621"/>
        <bgColor rgb="FFFFFFD7"/>
      </patternFill>
    </fill>
    <fill>
      <patternFill patternType="solid">
        <fgColor theme="0"/>
        <bgColor rgb="FF008000"/>
      </patternFill>
    </fill>
    <fill>
      <patternFill patternType="solid">
        <fgColor theme="0" tint="-0.249977111117893"/>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59999389629810485"/>
        <bgColor rgb="FFFFFFD7"/>
      </patternFill>
    </fill>
    <fill>
      <patternFill patternType="solid">
        <fgColor theme="0" tint="-4.9989318521683403E-2"/>
        <bgColor indexed="64"/>
      </patternFill>
    </fill>
    <fill>
      <patternFill patternType="solid">
        <fgColor theme="8" tint="0.39997558519241921"/>
        <bgColor rgb="FFFFE598"/>
      </patternFill>
    </fill>
    <fill>
      <patternFill patternType="solid">
        <fgColor theme="8" tint="-0.249977111117893"/>
        <bgColor rgb="FFFFE598"/>
      </patternFill>
    </fill>
    <fill>
      <patternFill patternType="solid">
        <fgColor theme="4" tint="0.59999389629810485"/>
        <bgColor rgb="FFFFE598"/>
      </patternFill>
    </fill>
  </fills>
  <borders count="1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auto="1"/>
      </bottom>
      <diagonal/>
    </border>
    <border>
      <left style="thin">
        <color indexed="64"/>
      </left>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right style="thin">
        <color indexed="64"/>
      </right>
      <top style="thin">
        <color indexed="64"/>
      </top>
      <bottom/>
      <diagonal/>
    </border>
    <border>
      <left/>
      <right style="thin">
        <color auto="1"/>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bottom style="thin">
        <color auto="1"/>
      </bottom>
      <diagonal/>
    </border>
    <border>
      <left/>
      <right/>
      <top style="thin">
        <color auto="1"/>
      </top>
      <bottom/>
      <diagonal/>
    </border>
    <border>
      <left style="medium">
        <color indexed="64"/>
      </left>
      <right style="thin">
        <color indexed="64"/>
      </right>
      <top style="thin">
        <color indexed="64"/>
      </top>
      <bottom/>
      <diagonal/>
    </border>
    <border>
      <left style="medium">
        <color indexed="64"/>
      </left>
      <right style="thin">
        <color rgb="FFFF0000"/>
      </right>
      <top style="medium">
        <color indexed="64"/>
      </top>
      <bottom style="thin">
        <color indexed="64"/>
      </bottom>
      <diagonal/>
    </border>
    <border>
      <left style="thin">
        <color rgb="FFFF0000"/>
      </left>
      <right style="medium">
        <color indexed="64"/>
      </right>
      <top style="medium">
        <color indexed="64"/>
      </top>
      <bottom style="thin">
        <color indexed="64"/>
      </bottom>
      <diagonal/>
    </border>
    <border>
      <left style="medium">
        <color indexed="64"/>
      </left>
      <right style="thin">
        <color rgb="FFFF0000"/>
      </right>
      <top style="thin">
        <color indexed="64"/>
      </top>
      <bottom style="medium">
        <color indexed="64"/>
      </bottom>
      <diagonal/>
    </border>
    <border>
      <left style="thin">
        <color rgb="FFFF0000"/>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right/>
      <top style="thin">
        <color auto="1"/>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medium">
        <color theme="1"/>
      </top>
      <bottom style="medium">
        <color theme="1"/>
      </bottom>
      <diagonal/>
    </border>
    <border>
      <left/>
      <right style="medium">
        <color indexed="64"/>
      </right>
      <top style="medium">
        <color theme="1"/>
      </top>
      <bottom style="medium">
        <color theme="1"/>
      </bottom>
      <diagonal/>
    </border>
    <border>
      <left/>
      <right style="thin">
        <color auto="1"/>
      </right>
      <top style="medium">
        <color theme="1"/>
      </top>
      <bottom style="medium">
        <color theme="1"/>
      </bottom>
      <diagonal/>
    </border>
    <border>
      <left style="thin">
        <color auto="1"/>
      </left>
      <right style="medium">
        <color indexed="64"/>
      </right>
      <top style="medium">
        <color theme="1"/>
      </top>
      <bottom style="medium">
        <color theme="1"/>
      </bottom>
      <diagonal/>
    </border>
    <border>
      <left style="thin">
        <color auto="1"/>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bottom/>
      <diagonal/>
    </border>
    <border>
      <left style="thin">
        <color rgb="FFFF0000"/>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style="thin">
        <color auto="1"/>
      </left>
      <right style="thin">
        <color rgb="FFFF0000"/>
      </right>
      <top style="thin">
        <color rgb="FFFF0000"/>
      </top>
      <bottom style="thin">
        <color auto="1"/>
      </bottom>
      <diagonal/>
    </border>
    <border>
      <left style="thin">
        <color rgb="FFFF0000"/>
      </left>
      <right style="thin">
        <color auto="1"/>
      </right>
      <top style="thin">
        <color auto="1"/>
      </top>
      <bottom style="thin">
        <color rgb="FFFF0000"/>
      </bottom>
      <diagonal/>
    </border>
    <border>
      <left style="thin">
        <color auto="1"/>
      </left>
      <right style="thin">
        <color auto="1"/>
      </right>
      <top style="thin">
        <color auto="1"/>
      </top>
      <bottom style="thin">
        <color rgb="FFFF0000"/>
      </bottom>
      <diagonal/>
    </border>
    <border>
      <left style="thin">
        <color auto="1"/>
      </left>
      <right style="thin">
        <color rgb="FFFF0000"/>
      </right>
      <top style="thin">
        <color auto="1"/>
      </top>
      <bottom style="thin">
        <color rgb="FFFF0000"/>
      </bottom>
      <diagonal/>
    </border>
  </borders>
  <cellStyleXfs count="56">
    <xf numFmtId="0" fontId="0" fillId="0" borderId="0"/>
    <xf numFmtId="9" fontId="1" fillId="0" borderId="0" applyFont="0" applyFill="0" applyBorder="0" applyAlignment="0" applyProtection="0"/>
    <xf numFmtId="43" fontId="1" fillId="0" borderId="0" applyFont="0" applyFill="0" applyBorder="0" applyAlignment="0" applyProtection="0"/>
    <xf numFmtId="0" fontId="17" fillId="9" borderId="0" applyNumberFormat="0" applyBorder="0" applyAlignment="0" applyProtection="0"/>
    <xf numFmtId="0" fontId="47"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4" fontId="44" fillId="0" borderId="0" applyFont="0" applyFill="0" applyBorder="0" applyAlignment="0" applyProtection="0"/>
  </cellStyleXfs>
  <cellXfs count="1321">
    <xf numFmtId="0" fontId="0" fillId="0" borderId="0" xfId="0"/>
    <xf numFmtId="0" fontId="0" fillId="3" borderId="0" xfId="0" applyFill="1" applyAlignment="1">
      <alignment horizontal="center"/>
    </xf>
    <xf numFmtId="0" fontId="0" fillId="3" borderId="0" xfId="0" applyFill="1"/>
    <xf numFmtId="0" fontId="0" fillId="3" borderId="0" xfId="0" applyFont="1" applyFill="1" applyAlignment="1">
      <alignment horizontal="center"/>
    </xf>
    <xf numFmtId="1" fontId="0" fillId="0" borderId="1" xfId="0" applyNumberFormat="1" applyFill="1" applyBorder="1" applyAlignment="1">
      <alignment horizontal="center"/>
    </xf>
    <xf numFmtId="0" fontId="7" fillId="3" borderId="0" xfId="0" applyFont="1" applyFill="1" applyAlignment="1">
      <alignment horizontal="center"/>
    </xf>
    <xf numFmtId="0" fontId="7" fillId="3" borderId="0" xfId="0" applyFont="1" applyFill="1" applyBorder="1" applyAlignment="1">
      <alignment horizontal="center"/>
    </xf>
    <xf numFmtId="0" fontId="0" fillId="3" borderId="0" xfId="0" applyFill="1" applyBorder="1" applyAlignment="1">
      <alignment horizontal="center"/>
    </xf>
    <xf numFmtId="9" fontId="1" fillId="3" borderId="0" xfId="1" applyFill="1" applyBorder="1" applyAlignment="1">
      <alignment horizontal="center"/>
    </xf>
    <xf numFmtId="0" fontId="0" fillId="0" borderId="1" xfId="0" applyNumberFormat="1" applyFill="1" applyBorder="1" applyAlignment="1">
      <alignment horizontal="center"/>
    </xf>
    <xf numFmtId="0" fontId="0" fillId="3" borderId="0" xfId="0" applyFill="1" applyBorder="1"/>
    <xf numFmtId="167" fontId="0" fillId="0" borderId="0" xfId="0" applyNumberFormat="1"/>
    <xf numFmtId="0" fontId="0" fillId="3" borderId="0" xfId="0" applyFont="1" applyFill="1"/>
    <xf numFmtId="3" fontId="0" fillId="3" borderId="0" xfId="0" applyNumberFormat="1" applyFill="1" applyBorder="1" applyAlignment="1">
      <alignment horizontal="center"/>
    </xf>
    <xf numFmtId="0" fontId="12" fillId="3" borderId="0" xfId="0" applyFont="1" applyFill="1" applyBorder="1" applyAlignment="1">
      <alignment horizontal="center"/>
    </xf>
    <xf numFmtId="0" fontId="21" fillId="3" borderId="0" xfId="0" applyFont="1" applyFill="1" applyAlignment="1">
      <alignment vertical="center"/>
    </xf>
    <xf numFmtId="0" fontId="15" fillId="3" borderId="0" xfId="0" applyFont="1" applyFill="1" applyBorder="1" applyAlignment="1">
      <alignment horizontal="center"/>
    </xf>
    <xf numFmtId="3" fontId="15" fillId="3" borderId="0" xfId="0" applyNumberFormat="1" applyFont="1" applyFill="1" applyBorder="1" applyAlignment="1">
      <alignment horizontal="center" vertical="center"/>
    </xf>
    <xf numFmtId="0" fontId="14" fillId="3" borderId="0" xfId="0" applyFont="1" applyFill="1" applyBorder="1" applyAlignment="1">
      <alignment horizontal="center" vertical="center" wrapText="1"/>
    </xf>
    <xf numFmtId="0" fontId="14" fillId="3" borderId="0" xfId="0" applyFont="1" applyFill="1"/>
    <xf numFmtId="0" fontId="0" fillId="3" borderId="0" xfId="0" applyFill="1" applyAlignment="1"/>
    <xf numFmtId="0" fontId="14" fillId="3" borderId="0" xfId="0" applyFont="1" applyFill="1" applyBorder="1" applyAlignment="1"/>
    <xf numFmtId="9" fontId="0" fillId="3" borderId="0" xfId="1" applyFont="1" applyFill="1" applyBorder="1" applyAlignment="1">
      <alignment horizontal="center"/>
    </xf>
    <xf numFmtId="0" fontId="14" fillId="3" borderId="0" xfId="0" applyFont="1" applyFill="1" applyBorder="1" applyAlignment="1">
      <alignment horizontal="center" vertical="center"/>
    </xf>
    <xf numFmtId="0" fontId="13" fillId="3" borderId="0" xfId="0" applyFont="1" applyFill="1" applyAlignment="1">
      <alignment horizontal="center"/>
    </xf>
    <xf numFmtId="1" fontId="8" fillId="7" borderId="1" xfId="0" applyNumberFormat="1" applyFont="1" applyFill="1" applyBorder="1" applyAlignment="1">
      <alignment horizontal="center"/>
    </xf>
    <xf numFmtId="0" fontId="8" fillId="7" borderId="1" xfId="0" applyNumberFormat="1" applyFont="1" applyFill="1" applyBorder="1" applyAlignment="1">
      <alignment horizontal="center"/>
    </xf>
    <xf numFmtId="0" fontId="6" fillId="3" borderId="0" xfId="0" applyFont="1" applyFill="1" applyBorder="1" applyAlignment="1">
      <alignment horizontal="center" vertical="center"/>
    </xf>
    <xf numFmtId="0" fontId="13" fillId="3" borderId="0" xfId="0" applyFont="1" applyFill="1" applyAlignment="1">
      <alignment horizontal="left"/>
    </xf>
    <xf numFmtId="0" fontId="0" fillId="0" borderId="10" xfId="0" applyBorder="1"/>
    <xf numFmtId="0" fontId="0" fillId="3" borderId="0" xfId="0" applyFill="1" applyAlignment="1">
      <alignment vertical="center"/>
    </xf>
    <xf numFmtId="3" fontId="0" fillId="2" borderId="25" xfId="0" applyNumberFormat="1" applyFill="1" applyBorder="1" applyAlignment="1">
      <alignment horizontal="center"/>
    </xf>
    <xf numFmtId="3" fontId="0" fillId="2" borderId="37" xfId="0" applyNumberFormat="1" applyFill="1" applyBorder="1" applyAlignment="1">
      <alignment horizontal="center"/>
    </xf>
    <xf numFmtId="0" fontId="14" fillId="11" borderId="30" xfId="0" applyFont="1" applyFill="1" applyBorder="1" applyAlignment="1">
      <alignment horizontal="center" vertical="center"/>
    </xf>
    <xf numFmtId="0" fontId="14" fillId="10" borderId="30" xfId="0" applyFont="1" applyFill="1" applyBorder="1" applyAlignment="1">
      <alignment horizontal="center" vertical="center"/>
    </xf>
    <xf numFmtId="0" fontId="0" fillId="0" borderId="0" xfId="0" applyAlignment="1">
      <alignment vertical="center"/>
    </xf>
    <xf numFmtId="9" fontId="4" fillId="3" borderId="0" xfId="0" applyNumberFormat="1" applyFont="1" applyFill="1" applyBorder="1" applyAlignment="1">
      <alignment horizontal="center"/>
    </xf>
    <xf numFmtId="165" fontId="0" fillId="3" borderId="0" xfId="0" applyNumberFormat="1" applyFill="1" applyBorder="1" applyAlignment="1">
      <alignment horizontal="center"/>
    </xf>
    <xf numFmtId="3" fontId="12" fillId="3" borderId="0" xfId="0" applyNumberFormat="1" applyFont="1" applyFill="1" applyBorder="1" applyAlignment="1">
      <alignment horizontal="center"/>
    </xf>
    <xf numFmtId="0" fontId="3" fillId="3" borderId="0" xfId="0" applyFont="1" applyFill="1" applyBorder="1"/>
    <xf numFmtId="0" fontId="14" fillId="3" borderId="0" xfId="0" applyFont="1" applyFill="1" applyAlignment="1"/>
    <xf numFmtId="0" fontId="29" fillId="3" borderId="0" xfId="0" applyFont="1" applyFill="1" applyAlignment="1">
      <alignment vertical="top" wrapText="1"/>
    </xf>
    <xf numFmtId="0" fontId="13" fillId="3" borderId="0" xfId="0" applyFont="1" applyFill="1" applyBorder="1" applyAlignment="1"/>
    <xf numFmtId="0" fontId="14" fillId="10" borderId="30" xfId="0" applyFont="1" applyFill="1" applyBorder="1" applyAlignment="1">
      <alignment horizontal="center"/>
    </xf>
    <xf numFmtId="0" fontId="14" fillId="11" borderId="30" xfId="0" applyFont="1" applyFill="1" applyBorder="1" applyAlignment="1">
      <alignment horizontal="center"/>
    </xf>
    <xf numFmtId="0" fontId="31" fillId="3" borderId="0" xfId="0" applyFont="1" applyFill="1" applyAlignment="1">
      <alignment vertical="center"/>
    </xf>
    <xf numFmtId="0" fontId="31" fillId="0" borderId="0" xfId="0" applyFont="1" applyAlignment="1">
      <alignment vertical="center"/>
    </xf>
    <xf numFmtId="0" fontId="43" fillId="3" borderId="0" xfId="0" applyFont="1" applyFill="1"/>
    <xf numFmtId="0" fontId="43" fillId="0" borderId="0" xfId="0" applyFont="1"/>
    <xf numFmtId="0" fontId="43" fillId="3" borderId="0" xfId="0" applyFont="1" applyFill="1" applyBorder="1" applyAlignment="1">
      <alignment wrapText="1"/>
    </xf>
    <xf numFmtId="0" fontId="13" fillId="3" borderId="0" xfId="0" applyFont="1" applyFill="1" applyAlignment="1">
      <alignment vertical="center"/>
    </xf>
    <xf numFmtId="0" fontId="13" fillId="3" borderId="0" xfId="0" applyFont="1" applyFill="1" applyAlignment="1">
      <alignment horizontal="center" vertical="center"/>
    </xf>
    <xf numFmtId="3" fontId="14" fillId="21" borderId="38" xfId="0" applyNumberFormat="1" applyFont="1" applyFill="1" applyBorder="1" applyAlignment="1">
      <alignment horizontal="center"/>
    </xf>
    <xf numFmtId="0" fontId="14" fillId="0" borderId="0" xfId="0" applyFont="1"/>
    <xf numFmtId="0" fontId="14" fillId="11" borderId="18" xfId="0" applyFont="1" applyFill="1" applyBorder="1" applyAlignment="1">
      <alignment horizontal="center"/>
    </xf>
    <xf numFmtId="3" fontId="14" fillId="0" borderId="38" xfId="0" applyNumberFormat="1" applyFont="1" applyBorder="1" applyAlignment="1">
      <alignment horizontal="center" vertical="center"/>
    </xf>
    <xf numFmtId="0" fontId="0" fillId="0" borderId="1" xfId="0" applyBorder="1" applyAlignment="1">
      <alignment horizontal="center"/>
    </xf>
    <xf numFmtId="0" fontId="44" fillId="3" borderId="0" xfId="0" applyFont="1" applyFill="1" applyAlignment="1">
      <alignment vertical="center"/>
    </xf>
    <xf numFmtId="0" fontId="44" fillId="0" borderId="0" xfId="0" applyFont="1" applyAlignment="1">
      <alignment vertical="center"/>
    </xf>
    <xf numFmtId="0" fontId="45" fillId="3" borderId="0" xfId="0" applyFont="1" applyFill="1" applyAlignment="1">
      <alignment vertical="center"/>
    </xf>
    <xf numFmtId="0" fontId="44" fillId="3" borderId="0" xfId="0" applyFont="1" applyFill="1" applyAlignment="1">
      <alignment vertical="center" wrapText="1"/>
    </xf>
    <xf numFmtId="0" fontId="44" fillId="0" borderId="0" xfId="0" applyFont="1" applyAlignment="1">
      <alignment vertical="center" wrapText="1"/>
    </xf>
    <xf numFmtId="0" fontId="14" fillId="23" borderId="30" xfId="0" applyFont="1" applyFill="1" applyBorder="1" applyAlignment="1">
      <alignment horizontal="center" vertical="center"/>
    </xf>
    <xf numFmtId="1" fontId="8" fillId="7" borderId="4" xfId="0" applyNumberFormat="1" applyFont="1" applyFill="1" applyBorder="1" applyAlignment="1">
      <alignment horizontal="center"/>
    </xf>
    <xf numFmtId="1" fontId="8" fillId="7" borderId="31" xfId="0" applyNumberFormat="1" applyFont="1" applyFill="1" applyBorder="1" applyAlignment="1">
      <alignment horizontal="center"/>
    </xf>
    <xf numFmtId="0" fontId="3" fillId="3" borderId="0" xfId="0" applyFont="1" applyFill="1" applyBorder="1" applyAlignment="1">
      <alignment horizontal="center" vertical="top" wrapText="1"/>
    </xf>
    <xf numFmtId="1" fontId="0" fillId="0" borderId="4" xfId="0" applyNumberFormat="1" applyFill="1" applyBorder="1" applyAlignment="1">
      <alignment horizontal="center"/>
    </xf>
    <xf numFmtId="1" fontId="0" fillId="0" borderId="55" xfId="0" applyNumberFormat="1" applyFill="1" applyBorder="1" applyAlignment="1">
      <alignment horizontal="center"/>
    </xf>
    <xf numFmtId="1" fontId="0" fillId="0" borderId="46" xfId="0" applyNumberFormat="1" applyFill="1" applyBorder="1" applyAlignment="1">
      <alignment horizontal="center"/>
    </xf>
    <xf numFmtId="1" fontId="0" fillId="0" borderId="49" xfId="0" applyNumberFormat="1" applyFill="1" applyBorder="1" applyAlignment="1">
      <alignment horizontal="center"/>
    </xf>
    <xf numFmtId="1" fontId="0" fillId="0" borderId="50" xfId="0" applyNumberFormat="1" applyFill="1" applyBorder="1" applyAlignment="1">
      <alignment horizontal="center"/>
    </xf>
    <xf numFmtId="1" fontId="0" fillId="0" borderId="51" xfId="0" applyNumberFormat="1" applyFill="1" applyBorder="1" applyAlignment="1">
      <alignment horizontal="center"/>
    </xf>
    <xf numFmtId="1" fontId="0" fillId="0" borderId="16" xfId="0" applyNumberFormat="1" applyFill="1" applyBorder="1" applyAlignment="1">
      <alignment horizontal="center"/>
    </xf>
    <xf numFmtId="1" fontId="0" fillId="0" borderId="6" xfId="0" applyNumberFormat="1" applyFill="1" applyBorder="1" applyAlignment="1">
      <alignment horizontal="center"/>
    </xf>
    <xf numFmtId="0" fontId="0" fillId="0" borderId="6" xfId="0" applyBorder="1" applyAlignment="1">
      <alignment horizontal="center"/>
    </xf>
    <xf numFmtId="0" fontId="0" fillId="0" borderId="49" xfId="0" applyNumberFormat="1" applyFill="1" applyBorder="1" applyAlignment="1">
      <alignment horizontal="center"/>
    </xf>
    <xf numFmtId="0" fontId="0" fillId="0" borderId="49" xfId="0" applyBorder="1" applyAlignment="1">
      <alignment horizontal="center"/>
    </xf>
    <xf numFmtId="0" fontId="8" fillId="7" borderId="31" xfId="0" applyNumberFormat="1" applyFont="1" applyFill="1" applyBorder="1" applyAlignment="1">
      <alignment horizontal="center"/>
    </xf>
    <xf numFmtId="0" fontId="0" fillId="0" borderId="46" xfId="0" applyNumberFormat="1" applyFill="1" applyBorder="1" applyAlignment="1">
      <alignment horizontal="center"/>
    </xf>
    <xf numFmtId="0" fontId="0" fillId="0" borderId="50" xfId="0" applyNumberFormat="1" applyFill="1" applyBorder="1" applyAlignment="1">
      <alignment horizontal="center"/>
    </xf>
    <xf numFmtId="0" fontId="0" fillId="0" borderId="51" xfId="0" applyNumberFormat="1" applyFill="1" applyBorder="1" applyAlignment="1">
      <alignment horizontal="center"/>
    </xf>
    <xf numFmtId="0" fontId="0" fillId="0" borderId="3" xfId="0" applyNumberFormat="1" applyFill="1" applyBorder="1" applyAlignment="1">
      <alignment horizontal="center"/>
    </xf>
    <xf numFmtId="0" fontId="8" fillId="7" borderId="3" xfId="0" applyNumberFormat="1" applyFont="1" applyFill="1" applyBorder="1" applyAlignment="1">
      <alignment horizontal="center"/>
    </xf>
    <xf numFmtId="0" fontId="0" fillId="0" borderId="15" xfId="0" applyNumberFormat="1" applyFill="1" applyBorder="1" applyAlignment="1">
      <alignment horizontal="center"/>
    </xf>
    <xf numFmtId="0" fontId="0" fillId="0" borderId="63" xfId="0" applyNumberFormat="1" applyFill="1" applyBorder="1" applyAlignment="1">
      <alignment horizontal="center"/>
    </xf>
    <xf numFmtId="0" fontId="0" fillId="0" borderId="4" xfId="0" applyNumberFormat="1" applyFill="1" applyBorder="1" applyAlignment="1">
      <alignment horizontal="center"/>
    </xf>
    <xf numFmtId="0" fontId="8" fillId="7" borderId="4" xfId="0" applyNumberFormat="1" applyFont="1" applyFill="1" applyBorder="1" applyAlignment="1">
      <alignment horizontal="center"/>
    </xf>
    <xf numFmtId="0" fontId="0" fillId="0" borderId="55" xfId="0" applyNumberFormat="1" applyFill="1" applyBorder="1" applyAlignment="1">
      <alignment horizontal="center"/>
    </xf>
    <xf numFmtId="0" fontId="14" fillId="3" borderId="0" xfId="0" applyFont="1" applyFill="1" applyBorder="1"/>
    <xf numFmtId="0" fontId="5" fillId="22" borderId="0" xfId="0" applyFont="1" applyFill="1" applyBorder="1" applyAlignment="1">
      <alignment horizontal="center"/>
    </xf>
    <xf numFmtId="0" fontId="5" fillId="3" borderId="0" xfId="0" applyFont="1" applyFill="1" applyBorder="1" applyAlignment="1">
      <alignment horizontal="center"/>
    </xf>
    <xf numFmtId="0" fontId="11" fillId="3" borderId="0" xfId="0" applyFont="1" applyFill="1" applyBorder="1"/>
    <xf numFmtId="0" fontId="46" fillId="3" borderId="0" xfId="0" applyFont="1" applyFill="1" applyAlignment="1">
      <alignment horizontal="left" vertical="center"/>
    </xf>
    <xf numFmtId="0" fontId="28" fillId="3" borderId="0" xfId="0" applyFont="1" applyFill="1" applyBorder="1" applyAlignment="1">
      <alignment horizontal="center" vertical="center" wrapText="1"/>
    </xf>
    <xf numFmtId="0" fontId="14" fillId="3" borderId="0" xfId="0" applyFont="1" applyFill="1" applyBorder="1" applyAlignment="1">
      <alignment horizontal="center"/>
    </xf>
    <xf numFmtId="0" fontId="14" fillId="15" borderId="0" xfId="0" applyFont="1" applyFill="1" applyBorder="1" applyAlignment="1">
      <alignment horizontal="center"/>
    </xf>
    <xf numFmtId="3" fontId="14" fillId="3" borderId="0" xfId="0" applyNumberFormat="1" applyFont="1" applyFill="1" applyBorder="1" applyAlignment="1">
      <alignment horizontal="center"/>
    </xf>
    <xf numFmtId="0" fontId="14" fillId="17" borderId="41" xfId="0" applyFont="1" applyFill="1" applyBorder="1" applyAlignment="1">
      <alignment horizontal="center"/>
    </xf>
    <xf numFmtId="0" fontId="14" fillId="17" borderId="39" xfId="0" applyFont="1" applyFill="1" applyBorder="1" applyAlignment="1">
      <alignment horizontal="center"/>
    </xf>
    <xf numFmtId="0" fontId="14" fillId="17" borderId="40" xfId="0" applyFont="1" applyFill="1" applyBorder="1" applyAlignment="1">
      <alignment horizontal="center"/>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0" fontId="49" fillId="25" borderId="30" xfId="0" applyFont="1" applyFill="1" applyBorder="1" applyAlignment="1">
      <alignment horizontal="center"/>
    </xf>
    <xf numFmtId="0" fontId="14" fillId="17" borderId="52" xfId="0" applyFont="1" applyFill="1" applyBorder="1" applyAlignment="1">
      <alignment horizontal="center"/>
    </xf>
    <xf numFmtId="0" fontId="14" fillId="17" borderId="48" xfId="0" applyFont="1" applyFill="1" applyBorder="1" applyAlignment="1">
      <alignment horizontal="center"/>
    </xf>
    <xf numFmtId="0" fontId="14" fillId="21" borderId="39" xfId="0" applyFont="1" applyFill="1" applyBorder="1" applyAlignment="1">
      <alignment horizontal="center" vertical="center"/>
    </xf>
    <xf numFmtId="0" fontId="14" fillId="21" borderId="41" xfId="0" applyFont="1" applyFill="1" applyBorder="1" applyAlignment="1">
      <alignment horizontal="center" vertical="center"/>
    </xf>
    <xf numFmtId="0" fontId="14" fillId="21" borderId="40" xfId="0" applyFont="1" applyFill="1" applyBorder="1" applyAlignment="1">
      <alignment horizontal="center" vertical="center"/>
    </xf>
    <xf numFmtId="0" fontId="21" fillId="0" borderId="0" xfId="0" applyFont="1" applyAlignment="1">
      <alignment vertical="center"/>
    </xf>
    <xf numFmtId="0" fontId="21" fillId="3" borderId="0" xfId="0" applyFont="1" applyFill="1" applyAlignment="1">
      <alignment vertical="center" wrapText="1"/>
    </xf>
    <xf numFmtId="0" fontId="7" fillId="17" borderId="73" xfId="0" applyFont="1" applyFill="1" applyBorder="1" applyAlignment="1">
      <alignment horizontal="center"/>
    </xf>
    <xf numFmtId="0" fontId="7" fillId="17" borderId="44" xfId="0" applyFont="1" applyFill="1" applyBorder="1" applyAlignment="1">
      <alignment horizontal="center"/>
    </xf>
    <xf numFmtId="0" fontId="7" fillId="17" borderId="45" xfId="0" applyFont="1" applyFill="1" applyBorder="1" applyAlignment="1">
      <alignment horizontal="center"/>
    </xf>
    <xf numFmtId="0" fontId="0" fillId="0" borderId="0" xfId="0"/>
    <xf numFmtId="3" fontId="14" fillId="0" borderId="38" xfId="0" applyNumberFormat="1" applyFont="1" applyBorder="1" applyAlignment="1">
      <alignment horizontal="center"/>
    </xf>
    <xf numFmtId="3" fontId="14" fillId="0" borderId="24" xfId="0" applyNumberFormat="1" applyFont="1" applyBorder="1" applyAlignment="1">
      <alignment horizontal="center"/>
    </xf>
    <xf numFmtId="0" fontId="14" fillId="21" borderId="52" xfId="0" applyFont="1" applyFill="1" applyBorder="1" applyAlignment="1">
      <alignment horizontal="center" vertical="center"/>
    </xf>
    <xf numFmtId="0" fontId="14" fillId="21" borderId="48" xfId="0" applyFont="1" applyFill="1" applyBorder="1" applyAlignment="1">
      <alignment horizontal="center" vertical="center"/>
    </xf>
    <xf numFmtId="0" fontId="0" fillId="0" borderId="0" xfId="0" applyFont="1"/>
    <xf numFmtId="0" fontId="47" fillId="0" borderId="0" xfId="4"/>
    <xf numFmtId="0" fontId="21" fillId="3" borderId="0" xfId="0" applyFont="1" applyFill="1" applyBorder="1"/>
    <xf numFmtId="0" fontId="52" fillId="0" borderId="0" xfId="0" applyFont="1" applyAlignment="1">
      <alignment vertical="center"/>
    </xf>
    <xf numFmtId="0" fontId="52" fillId="3" borderId="0" xfId="0" applyFont="1" applyFill="1" applyAlignment="1">
      <alignment vertical="center"/>
    </xf>
    <xf numFmtId="0" fontId="53" fillId="3" borderId="0" xfId="0" applyFont="1" applyFill="1" applyAlignment="1">
      <alignment vertical="center"/>
    </xf>
    <xf numFmtId="0" fontId="52" fillId="0" borderId="0" xfId="0" applyFont="1" applyAlignment="1">
      <alignment vertical="center" wrapText="1"/>
    </xf>
    <xf numFmtId="0" fontId="0" fillId="0" borderId="0" xfId="0" applyFont="1" applyAlignment="1">
      <alignment vertical="center"/>
    </xf>
    <xf numFmtId="0" fontId="16" fillId="3" borderId="0" xfId="0" applyFont="1" applyFill="1" applyAlignment="1">
      <alignment vertical="center"/>
    </xf>
    <xf numFmtId="0" fontId="0" fillId="3" borderId="0" xfId="0" applyFont="1" applyFill="1" applyAlignment="1">
      <alignment vertical="center"/>
    </xf>
    <xf numFmtId="0" fontId="0" fillId="3" borderId="0" xfId="0" applyFont="1" applyFill="1" applyBorder="1" applyAlignment="1">
      <alignment vertical="center"/>
    </xf>
    <xf numFmtId="0" fontId="14" fillId="4" borderId="38"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35"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left"/>
    </xf>
    <xf numFmtId="0" fontId="0" fillId="0" borderId="0" xfId="0" applyFont="1" applyBorder="1"/>
    <xf numFmtId="0" fontId="0" fillId="0" borderId="0" xfId="0" applyFont="1" applyBorder="1" applyAlignment="1">
      <alignment vertical="center"/>
    </xf>
    <xf numFmtId="0" fontId="55" fillId="17" borderId="33" xfId="0" applyFont="1" applyFill="1" applyBorder="1" applyAlignment="1">
      <alignment horizontal="center"/>
    </xf>
    <xf numFmtId="0" fontId="55" fillId="17" borderId="34" xfId="0" applyFont="1" applyFill="1" applyBorder="1" applyAlignment="1">
      <alignment horizontal="center"/>
    </xf>
    <xf numFmtId="0" fontId="55" fillId="17" borderId="35" xfId="0" applyFont="1" applyFill="1" applyBorder="1" applyAlignment="1">
      <alignment horizontal="center"/>
    </xf>
    <xf numFmtId="0" fontId="2" fillId="25" borderId="30" xfId="0" applyFont="1" applyFill="1" applyBorder="1" applyAlignment="1">
      <alignment horizontal="center"/>
    </xf>
    <xf numFmtId="9" fontId="55" fillId="3" borderId="0" xfId="1" applyFont="1" applyFill="1" applyBorder="1" applyAlignment="1">
      <alignment horizontal="center"/>
    </xf>
    <xf numFmtId="0" fontId="0" fillId="3" borderId="0" xfId="0" applyFont="1" applyFill="1" applyAlignment="1"/>
    <xf numFmtId="0" fontId="19" fillId="17" borderId="33" xfId="0" applyFont="1" applyFill="1" applyBorder="1" applyAlignment="1">
      <alignment horizontal="center"/>
    </xf>
    <xf numFmtId="0" fontId="19" fillId="17" borderId="34" xfId="0" applyFont="1" applyFill="1" applyBorder="1" applyAlignment="1">
      <alignment horizontal="center"/>
    </xf>
    <xf numFmtId="0" fontId="19" fillId="17" borderId="35" xfId="0" applyFont="1" applyFill="1" applyBorder="1" applyAlignment="1">
      <alignment horizontal="center"/>
    </xf>
    <xf numFmtId="0" fontId="0" fillId="3" borderId="0" xfId="0" applyFont="1" applyFill="1" applyBorder="1" applyAlignment="1"/>
    <xf numFmtId="0" fontId="2" fillId="24" borderId="30" xfId="0" applyFont="1" applyFill="1" applyBorder="1" applyAlignment="1">
      <alignment horizontal="center" vertical="center" wrapText="1"/>
    </xf>
    <xf numFmtId="3" fontId="0" fillId="13" borderId="0" xfId="0" applyNumberFormat="1" applyFont="1" applyFill="1" applyBorder="1" applyAlignment="1">
      <alignment horizontal="center"/>
    </xf>
    <xf numFmtId="0" fontId="56" fillId="22" borderId="0" xfId="0" applyFont="1" applyFill="1" applyBorder="1" applyAlignment="1">
      <alignment horizontal="center"/>
    </xf>
    <xf numFmtId="0" fontId="56" fillId="3" borderId="0" xfId="0" applyFont="1" applyFill="1" applyBorder="1" applyAlignment="1">
      <alignment horizontal="center"/>
    </xf>
    <xf numFmtId="0" fontId="58" fillId="3" borderId="0" xfId="0" applyFont="1" applyFill="1" applyBorder="1" applyAlignment="1">
      <alignment horizontal="center"/>
    </xf>
    <xf numFmtId="164" fontId="0" fillId="3" borderId="0" xfId="0" applyNumberFormat="1" applyFont="1" applyFill="1" applyBorder="1" applyAlignment="1">
      <alignment horizontal="center"/>
    </xf>
    <xf numFmtId="0" fontId="14" fillId="3" borderId="0" xfId="0" applyFont="1" applyFill="1" applyAlignment="1">
      <alignment vertical="top"/>
    </xf>
    <xf numFmtId="0" fontId="0" fillId="3" borderId="0" xfId="0" applyFont="1" applyFill="1" applyAlignment="1">
      <alignment vertical="top"/>
    </xf>
    <xf numFmtId="1" fontId="19" fillId="17" borderId="38" xfId="0" applyNumberFormat="1" applyFont="1" applyFill="1" applyBorder="1" applyAlignment="1">
      <alignment horizontal="center"/>
    </xf>
    <xf numFmtId="1" fontId="19" fillId="17" borderId="34" xfId="0" applyNumberFormat="1" applyFont="1" applyFill="1" applyBorder="1" applyAlignment="1">
      <alignment horizontal="center"/>
    </xf>
    <xf numFmtId="1" fontId="19" fillId="17" borderId="35" xfId="0" applyNumberFormat="1" applyFont="1" applyFill="1" applyBorder="1" applyAlignment="1">
      <alignment horizontal="center"/>
    </xf>
    <xf numFmtId="1" fontId="19" fillId="15" borderId="0" xfId="0" applyNumberFormat="1" applyFont="1" applyFill="1" applyBorder="1" applyAlignment="1">
      <alignment horizontal="center"/>
    </xf>
    <xf numFmtId="0" fontId="0" fillId="0" borderId="0" xfId="0" applyFont="1" applyAlignment="1">
      <alignment horizontal="center"/>
    </xf>
    <xf numFmtId="3" fontId="0" fillId="0" borderId="46" xfId="0" applyNumberFormat="1" applyFont="1" applyBorder="1" applyAlignment="1">
      <alignment horizontal="center"/>
    </xf>
    <xf numFmtId="0" fontId="19" fillId="17" borderId="73" xfId="0" applyFont="1" applyFill="1" applyBorder="1" applyAlignment="1">
      <alignment horizontal="center"/>
    </xf>
    <xf numFmtId="0" fontId="19" fillId="17" borderId="44" xfId="0" applyFont="1" applyFill="1" applyBorder="1" applyAlignment="1">
      <alignment horizontal="center"/>
    </xf>
    <xf numFmtId="0" fontId="19" fillId="17" borderId="45" xfId="0" applyFont="1" applyFill="1" applyBorder="1" applyAlignment="1">
      <alignment horizontal="center"/>
    </xf>
    <xf numFmtId="0" fontId="59" fillId="3" borderId="0" xfId="0" applyFont="1" applyFill="1"/>
    <xf numFmtId="0" fontId="56" fillId="21" borderId="52" xfId="0" applyFont="1" applyFill="1" applyBorder="1" applyAlignment="1">
      <alignment horizontal="center"/>
    </xf>
    <xf numFmtId="0" fontId="56" fillId="21" borderId="48" xfId="0" applyFont="1" applyFill="1" applyBorder="1" applyAlignment="1">
      <alignment horizontal="center"/>
    </xf>
    <xf numFmtId="0" fontId="61" fillId="3" borderId="0" xfId="0" applyFont="1" applyFill="1" applyBorder="1"/>
    <xf numFmtId="0" fontId="61" fillId="0" borderId="0" xfId="0" applyFont="1"/>
    <xf numFmtId="0" fontId="61" fillId="3" borderId="0" xfId="0" applyFont="1" applyFill="1"/>
    <xf numFmtId="0" fontId="61" fillId="3" borderId="0" xfId="0" applyFont="1" applyFill="1" applyBorder="1" applyAlignment="1">
      <alignment horizontal="left"/>
    </xf>
    <xf numFmtId="0" fontId="62" fillId="3" borderId="0" xfId="0" applyFont="1" applyFill="1"/>
    <xf numFmtId="0" fontId="62" fillId="0" borderId="0" xfId="0" applyFont="1"/>
    <xf numFmtId="0" fontId="52" fillId="3" borderId="0" xfId="0" applyFont="1" applyFill="1" applyBorder="1"/>
    <xf numFmtId="0" fontId="7" fillId="17" borderId="78" xfId="0" applyFont="1" applyFill="1" applyBorder="1" applyAlignment="1">
      <alignment horizontal="center"/>
    </xf>
    <xf numFmtId="0" fontId="7" fillId="17" borderId="79" xfId="0" applyFont="1" applyFill="1" applyBorder="1" applyAlignment="1">
      <alignment horizontal="center"/>
    </xf>
    <xf numFmtId="0" fontId="7" fillId="17" borderId="80" xfId="0" applyFont="1" applyFill="1" applyBorder="1" applyAlignment="1">
      <alignment horizontal="center"/>
    </xf>
    <xf numFmtId="0" fontId="7" fillId="17" borderId="74" xfId="0" applyFont="1" applyFill="1" applyBorder="1" applyAlignment="1">
      <alignment horizontal="center"/>
    </xf>
    <xf numFmtId="0" fontId="7" fillId="17" borderId="75" xfId="0" applyFont="1" applyFill="1" applyBorder="1" applyAlignment="1">
      <alignment horizontal="center"/>
    </xf>
    <xf numFmtId="0" fontId="7" fillId="17" borderId="76" xfId="0" applyFont="1" applyFill="1" applyBorder="1" applyAlignment="1">
      <alignment horizontal="center"/>
    </xf>
    <xf numFmtId="0" fontId="2" fillId="8" borderId="52" xfId="0" applyFont="1" applyFill="1" applyBorder="1" applyAlignment="1">
      <alignment horizontal="center"/>
    </xf>
    <xf numFmtId="0" fontId="19" fillId="21" borderId="48" xfId="0" applyFont="1" applyFill="1" applyBorder="1" applyAlignment="1">
      <alignment horizontal="center"/>
    </xf>
    <xf numFmtId="0" fontId="14" fillId="21" borderId="57" xfId="0" applyFont="1" applyFill="1" applyBorder="1" applyAlignment="1">
      <alignment horizontal="center" vertical="center"/>
    </xf>
    <xf numFmtId="0" fontId="14" fillId="21" borderId="77" xfId="0" applyFont="1" applyFill="1" applyBorder="1" applyAlignment="1">
      <alignment horizontal="center" vertical="center"/>
    </xf>
    <xf numFmtId="0" fontId="14" fillId="21" borderId="58" xfId="0" applyFont="1" applyFill="1" applyBorder="1" applyAlignment="1">
      <alignment horizontal="center" vertical="center"/>
    </xf>
    <xf numFmtId="0" fontId="16" fillId="3" borderId="0" xfId="0" applyFont="1" applyFill="1" applyBorder="1" applyAlignment="1">
      <alignment vertical="center"/>
    </xf>
    <xf numFmtId="0" fontId="14" fillId="17" borderId="77" xfId="0" applyFont="1" applyFill="1" applyBorder="1" applyAlignment="1">
      <alignment horizontal="center"/>
    </xf>
    <xf numFmtId="0" fontId="14" fillId="17" borderId="57" xfId="0" applyFont="1" applyFill="1" applyBorder="1" applyAlignment="1">
      <alignment horizontal="center"/>
    </xf>
    <xf numFmtId="0" fontId="14" fillId="17" borderId="81" xfId="0" applyFont="1" applyFill="1" applyBorder="1" applyAlignment="1">
      <alignment horizontal="center"/>
    </xf>
    <xf numFmtId="3" fontId="0" fillId="13" borderId="25" xfId="0" applyNumberFormat="1" applyFont="1" applyFill="1" applyBorder="1" applyAlignment="1">
      <alignment horizontal="center"/>
    </xf>
    <xf numFmtId="3" fontId="0" fillId="13" borderId="63" xfId="0" applyNumberFormat="1" applyFont="1" applyFill="1" applyBorder="1" applyAlignment="1">
      <alignment horizontal="center"/>
    </xf>
    <xf numFmtId="3" fontId="0" fillId="13" borderId="51" xfId="0" applyNumberFormat="1" applyFont="1" applyFill="1" applyBorder="1" applyAlignment="1">
      <alignment horizontal="center"/>
    </xf>
    <xf numFmtId="3" fontId="0" fillId="13" borderId="62" xfId="0" applyNumberFormat="1" applyFont="1" applyFill="1" applyBorder="1" applyAlignment="1">
      <alignment horizontal="center"/>
    </xf>
    <xf numFmtId="3" fontId="0" fillId="13" borderId="16" xfId="0" applyNumberFormat="1" applyFont="1" applyFill="1" applyBorder="1" applyAlignment="1">
      <alignment horizontal="center"/>
    </xf>
    <xf numFmtId="3" fontId="0" fillId="13" borderId="82" xfId="0" applyNumberFormat="1" applyFont="1" applyFill="1" applyBorder="1" applyAlignment="1">
      <alignment horizontal="center"/>
    </xf>
    <xf numFmtId="3" fontId="14" fillId="21" borderId="33" xfId="0" applyNumberFormat="1" applyFont="1" applyFill="1" applyBorder="1" applyAlignment="1">
      <alignment horizontal="center"/>
    </xf>
    <xf numFmtId="3" fontId="14" fillId="21" borderId="24" xfId="0" applyNumberFormat="1" applyFont="1" applyFill="1" applyBorder="1" applyAlignment="1">
      <alignment horizontal="center"/>
    </xf>
    <xf numFmtId="3" fontId="0" fillId="0" borderId="25" xfId="0" applyNumberFormat="1" applyFont="1" applyFill="1" applyBorder="1" applyAlignment="1">
      <alignment horizontal="center"/>
    </xf>
    <xf numFmtId="3" fontId="0" fillId="3" borderId="31" xfId="0" applyNumberFormat="1" applyFont="1" applyFill="1" applyBorder="1" applyAlignment="1">
      <alignment horizontal="center"/>
    </xf>
    <xf numFmtId="0" fontId="14" fillId="0" borderId="0" xfId="0" applyFont="1" applyFill="1" applyAlignment="1"/>
    <xf numFmtId="0" fontId="0" fillId="0" borderId="0" xfId="0" applyFill="1" applyBorder="1"/>
    <xf numFmtId="1" fontId="19" fillId="17" borderId="60" xfId="0" applyNumberFormat="1" applyFont="1" applyFill="1" applyBorder="1" applyAlignment="1">
      <alignment horizontal="center"/>
    </xf>
    <xf numFmtId="1" fontId="19" fillId="17" borderId="44" xfId="0" applyNumberFormat="1" applyFont="1" applyFill="1" applyBorder="1" applyAlignment="1">
      <alignment horizontal="center"/>
    </xf>
    <xf numFmtId="1" fontId="19" fillId="17" borderId="45" xfId="0" applyNumberFormat="1" applyFont="1" applyFill="1" applyBorder="1" applyAlignment="1">
      <alignment horizontal="center"/>
    </xf>
    <xf numFmtId="3" fontId="15" fillId="0" borderId="1" xfId="0" applyNumberFormat="1" applyFont="1" applyFill="1" applyBorder="1" applyAlignment="1">
      <alignment horizontal="center"/>
    </xf>
    <xf numFmtId="3" fontId="15" fillId="0" borderId="63" xfId="0" applyNumberFormat="1" applyFont="1" applyFill="1" applyBorder="1" applyAlignment="1">
      <alignment horizontal="center"/>
    </xf>
    <xf numFmtId="3" fontId="15" fillId="0" borderId="49" xfId="0" applyNumberFormat="1" applyFont="1" applyFill="1" applyBorder="1" applyAlignment="1">
      <alignment horizontal="center"/>
    </xf>
    <xf numFmtId="3" fontId="15" fillId="0" borderId="50" xfId="0" applyNumberFormat="1" applyFont="1" applyFill="1" applyBorder="1" applyAlignment="1">
      <alignment horizontal="center"/>
    </xf>
    <xf numFmtId="3" fontId="15" fillId="0" borderId="4" xfId="0" applyNumberFormat="1" applyFont="1" applyFill="1" applyBorder="1" applyAlignment="1">
      <alignment horizontal="center"/>
    </xf>
    <xf numFmtId="3" fontId="15" fillId="0" borderId="31" xfId="0" applyNumberFormat="1" applyFont="1" applyFill="1" applyBorder="1" applyAlignment="1">
      <alignment horizontal="center"/>
    </xf>
    <xf numFmtId="3" fontId="15" fillId="0" borderId="55" xfId="0" applyNumberFormat="1" applyFont="1" applyFill="1" applyBorder="1" applyAlignment="1">
      <alignment horizontal="center"/>
    </xf>
    <xf numFmtId="3" fontId="15" fillId="0" borderId="46" xfId="0" applyNumberFormat="1" applyFont="1" applyFill="1" applyBorder="1" applyAlignment="1">
      <alignment horizontal="center"/>
    </xf>
    <xf numFmtId="3" fontId="0" fillId="3" borderId="50" xfId="0" applyNumberFormat="1" applyFont="1" applyFill="1" applyBorder="1" applyAlignment="1">
      <alignment horizontal="center"/>
    </xf>
    <xf numFmtId="3" fontId="0" fillId="3" borderId="47" xfId="0" applyNumberFormat="1" applyFont="1" applyFill="1" applyBorder="1" applyAlignment="1">
      <alignment horizontal="center"/>
    </xf>
    <xf numFmtId="3" fontId="0" fillId="29" borderId="37" xfId="0" applyNumberFormat="1" applyFill="1" applyBorder="1" applyAlignment="1">
      <alignment horizontal="center"/>
    </xf>
    <xf numFmtId="3" fontId="0" fillId="28" borderId="37" xfId="0" applyNumberFormat="1" applyFont="1" applyFill="1" applyBorder="1" applyAlignment="1">
      <alignment horizontal="center"/>
    </xf>
    <xf numFmtId="0" fontId="19" fillId="20" borderId="73" xfId="0" applyFont="1" applyFill="1" applyBorder="1" applyAlignment="1">
      <alignment horizontal="center" vertical="center"/>
    </xf>
    <xf numFmtId="0" fontId="19" fillId="20" borderId="44" xfId="0" applyFont="1" applyFill="1" applyBorder="1" applyAlignment="1">
      <alignment horizontal="center" vertical="center"/>
    </xf>
    <xf numFmtId="0" fontId="19" fillId="20" borderId="45" xfId="0" applyFont="1" applyFill="1" applyBorder="1" applyAlignment="1">
      <alignment horizontal="center" vertical="center"/>
    </xf>
    <xf numFmtId="0" fontId="56" fillId="21" borderId="30" xfId="0" applyFont="1" applyFill="1" applyBorder="1" applyAlignment="1">
      <alignment horizontal="center"/>
    </xf>
    <xf numFmtId="164" fontId="1" fillId="0" borderId="46" xfId="1" applyNumberFormat="1" applyBorder="1" applyAlignment="1">
      <alignment horizontal="center"/>
    </xf>
    <xf numFmtId="164" fontId="1" fillId="0" borderId="47" xfId="1" applyNumberFormat="1" applyBorder="1" applyAlignment="1">
      <alignment horizontal="center"/>
    </xf>
    <xf numFmtId="0" fontId="0" fillId="3" borderId="15" xfId="0" applyFill="1" applyBorder="1" applyAlignment="1">
      <alignment horizontal="center"/>
    </xf>
    <xf numFmtId="0" fontId="0" fillId="3" borderId="55" xfId="0" applyFill="1" applyBorder="1" applyAlignment="1">
      <alignment horizontal="center"/>
    </xf>
    <xf numFmtId="3" fontId="56" fillId="0" borderId="33" xfId="0" applyNumberFormat="1" applyFont="1" applyFill="1" applyBorder="1" applyAlignment="1">
      <alignment horizontal="center"/>
    </xf>
    <xf numFmtId="3" fontId="56" fillId="0" borderId="34" xfId="0" applyNumberFormat="1" applyFont="1" applyFill="1" applyBorder="1" applyAlignment="1">
      <alignment horizontal="center"/>
    </xf>
    <xf numFmtId="3" fontId="56" fillId="0" borderId="35" xfId="0" applyNumberFormat="1" applyFont="1" applyFill="1" applyBorder="1" applyAlignment="1">
      <alignment horizontal="center"/>
    </xf>
    <xf numFmtId="3" fontId="0" fillId="3" borderId="0" xfId="0" applyNumberFormat="1" applyFont="1" applyFill="1"/>
    <xf numFmtId="3" fontId="0" fillId="3" borderId="1" xfId="0" applyNumberFormat="1" applyFont="1" applyFill="1" applyBorder="1" applyAlignment="1">
      <alignment horizontal="center"/>
    </xf>
    <xf numFmtId="0" fontId="0" fillId="0" borderId="0" xfId="0" applyFont="1" applyFill="1"/>
    <xf numFmtId="0" fontId="0" fillId="0" borderId="0" xfId="0" applyFont="1" applyFill="1" applyBorder="1"/>
    <xf numFmtId="3" fontId="0" fillId="0" borderId="25" xfId="0" applyNumberFormat="1" applyFont="1" applyFill="1" applyBorder="1" applyAlignment="1">
      <alignment horizontal="center" vertical="center"/>
    </xf>
    <xf numFmtId="0" fontId="58" fillId="0" borderId="0" xfId="0" applyFont="1" applyBorder="1" applyAlignment="1">
      <alignment horizontal="center"/>
    </xf>
    <xf numFmtId="0" fontId="0" fillId="0" borderId="0" xfId="0" applyFont="1" applyFill="1" applyAlignment="1">
      <alignment vertical="center"/>
    </xf>
    <xf numFmtId="3" fontId="0" fillId="0" borderId="1" xfId="1" applyNumberFormat="1" applyFont="1" applyBorder="1" applyAlignment="1">
      <alignment horizontal="center"/>
    </xf>
    <xf numFmtId="9" fontId="14" fillId="0" borderId="0" xfId="1" applyFont="1" applyBorder="1" applyAlignment="1">
      <alignment horizontal="center" vertical="center"/>
    </xf>
    <xf numFmtId="9" fontId="0" fillId="0" borderId="0" xfId="1" applyFont="1" applyBorder="1" applyAlignment="1">
      <alignment horizontal="center" vertical="center"/>
    </xf>
    <xf numFmtId="168" fontId="0" fillId="0" borderId="0" xfId="0" applyNumberFormat="1" applyFont="1" applyBorder="1" applyAlignment="1">
      <alignment horizontal="center"/>
    </xf>
    <xf numFmtId="0" fontId="2" fillId="3" borderId="0" xfId="0" applyFont="1" applyFill="1" applyBorder="1" applyAlignment="1">
      <alignment vertical="center"/>
    </xf>
    <xf numFmtId="0" fontId="0" fillId="30" borderId="1" xfId="0" applyFont="1" applyFill="1" applyBorder="1"/>
    <xf numFmtId="3" fontId="0" fillId="3" borderId="0" xfId="0" applyNumberFormat="1" applyFont="1" applyFill="1" applyBorder="1" applyAlignment="1">
      <alignment horizontal="center"/>
    </xf>
    <xf numFmtId="168" fontId="0" fillId="3" borderId="0" xfId="0" applyNumberFormat="1" applyFont="1" applyFill="1" applyBorder="1" applyAlignment="1">
      <alignment horizontal="center"/>
    </xf>
    <xf numFmtId="3" fontId="0" fillId="0" borderId="0" xfId="0" applyNumberFormat="1" applyFont="1" applyAlignment="1">
      <alignment horizontal="center" vertical="center"/>
    </xf>
    <xf numFmtId="3" fontId="0"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1" fontId="0" fillId="3" borderId="0" xfId="0" applyNumberFormat="1" applyFont="1" applyFill="1" applyBorder="1" applyAlignment="1">
      <alignment vertical="center"/>
    </xf>
    <xf numFmtId="3" fontId="0" fillId="3" borderId="0" xfId="0" applyNumberFormat="1" applyFont="1" applyFill="1" applyBorder="1" applyAlignment="1">
      <alignment vertical="center"/>
    </xf>
    <xf numFmtId="1" fontId="0" fillId="3" borderId="0" xfId="0" applyNumberFormat="1" applyFont="1" applyFill="1" applyBorder="1" applyAlignment="1">
      <alignment horizontal="center"/>
    </xf>
    <xf numFmtId="172" fontId="0" fillId="3" borderId="0" xfId="0" applyNumberFormat="1" applyFill="1" applyBorder="1"/>
    <xf numFmtId="0" fontId="63" fillId="0" borderId="0" xfId="0" applyFont="1" applyAlignment="1">
      <alignment horizontal="left"/>
    </xf>
    <xf numFmtId="0" fontId="64" fillId="0" borderId="0" xfId="0" applyFont="1" applyAlignment="1">
      <alignment horizontal="left"/>
    </xf>
    <xf numFmtId="0" fontId="65" fillId="0" borderId="0" xfId="0" applyFont="1" applyAlignment="1">
      <alignment horizontal="left"/>
    </xf>
    <xf numFmtId="1" fontId="0" fillId="0" borderId="0" xfId="0" applyNumberFormat="1" applyFont="1" applyBorder="1" applyAlignment="1">
      <alignment horizontal="center"/>
    </xf>
    <xf numFmtId="0" fontId="0" fillId="3" borderId="0" xfId="0" applyFont="1" applyFill="1" applyAlignment="1">
      <alignment horizontal="center"/>
    </xf>
    <xf numFmtId="3" fontId="0" fillId="3" borderId="1" xfId="1" applyNumberFormat="1" applyFont="1" applyFill="1" applyBorder="1" applyAlignment="1">
      <alignment horizontal="center"/>
    </xf>
    <xf numFmtId="168" fontId="0" fillId="3" borderId="0" xfId="0" applyNumberFormat="1" applyFont="1" applyFill="1" applyBorder="1" applyAlignment="1">
      <alignment vertical="center"/>
    </xf>
    <xf numFmtId="174" fontId="0" fillId="3" borderId="0" xfId="0" applyNumberFormat="1" applyFont="1" applyFill="1" applyBorder="1" applyAlignment="1">
      <alignment horizontal="center"/>
    </xf>
    <xf numFmtId="169"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168" fontId="0" fillId="3" borderId="0" xfId="0" applyNumberFormat="1" applyFont="1" applyFill="1" applyBorder="1" applyAlignment="1">
      <alignment horizontal="center" vertical="center"/>
    </xf>
    <xf numFmtId="0" fontId="14" fillId="4" borderId="1" xfId="0" applyFont="1" applyFill="1" applyBorder="1" applyAlignment="1">
      <alignment horizontal="left"/>
    </xf>
    <xf numFmtId="0" fontId="66" fillId="3" borderId="0" xfId="0" applyFont="1" applyFill="1" applyBorder="1" applyAlignment="1">
      <alignment horizontal="center"/>
    </xf>
    <xf numFmtId="3" fontId="66" fillId="3" borderId="0" xfId="0" applyNumberFormat="1" applyFont="1" applyFill="1" applyBorder="1" applyAlignment="1">
      <alignment horizontal="center"/>
    </xf>
    <xf numFmtId="3" fontId="66" fillId="3" borderId="0" xfId="0" applyNumberFormat="1" applyFont="1" applyFill="1" applyBorder="1" applyAlignment="1">
      <alignment horizontal="center" vertical="center"/>
    </xf>
    <xf numFmtId="0" fontId="67" fillId="0" borderId="0" xfId="0" applyFont="1"/>
    <xf numFmtId="0" fontId="67" fillId="3" borderId="0" xfId="0" applyFont="1" applyFill="1"/>
    <xf numFmtId="0" fontId="0" fillId="3" borderId="0" xfId="0" applyFill="1" applyAlignment="1">
      <alignment horizontal="center" vertical="center"/>
    </xf>
    <xf numFmtId="169" fontId="0" fillId="3" borderId="0" xfId="0" applyNumberFormat="1" applyFont="1" applyFill="1" applyBorder="1" applyAlignment="1">
      <alignment horizontal="center"/>
    </xf>
    <xf numFmtId="1" fontId="67" fillId="3" borderId="0" xfId="0" applyNumberFormat="1" applyFont="1" applyFill="1" applyBorder="1" applyAlignment="1">
      <alignment horizontal="center" vertical="center"/>
    </xf>
    <xf numFmtId="164" fontId="0" fillId="0" borderId="0" xfId="1" applyNumberFormat="1" applyFont="1" applyBorder="1" applyAlignment="1">
      <alignment horizontal="center"/>
    </xf>
    <xf numFmtId="3" fontId="0" fillId="0" borderId="0" xfId="0" applyNumberFormat="1" applyFont="1" applyBorder="1" applyAlignment="1">
      <alignment horizontal="center"/>
    </xf>
    <xf numFmtId="164" fontId="0" fillId="3" borderId="0" xfId="1" applyNumberFormat="1" applyFont="1" applyFill="1" applyBorder="1" applyAlignment="1">
      <alignment horizontal="center"/>
    </xf>
    <xf numFmtId="9" fontId="0" fillId="3" borderId="0" xfId="1" applyFont="1" applyFill="1" applyBorder="1" applyAlignment="1">
      <alignment horizontal="center" vertical="center"/>
    </xf>
    <xf numFmtId="173" fontId="0" fillId="3" borderId="0" xfId="0" applyNumberFormat="1" applyFont="1" applyFill="1" applyBorder="1" applyAlignment="1">
      <alignment horizontal="center"/>
    </xf>
    <xf numFmtId="3" fontId="0" fillId="0" borderId="0" xfId="1" applyNumberFormat="1" applyFont="1" applyBorder="1" applyAlignment="1">
      <alignment horizontal="center"/>
    </xf>
    <xf numFmtId="3" fontId="0" fillId="0" borderId="1" xfId="0" applyNumberFormat="1" applyFont="1" applyBorder="1" applyAlignment="1">
      <alignment horizontal="center"/>
    </xf>
    <xf numFmtId="1" fontId="0" fillId="0" borderId="0" xfId="0" applyNumberFormat="1" applyFont="1" applyBorder="1" applyAlignment="1">
      <alignment horizontal="center" vertical="center"/>
    </xf>
    <xf numFmtId="0" fontId="19" fillId="4" borderId="1" xfId="0" applyFont="1" applyFill="1" applyBorder="1"/>
    <xf numFmtId="0" fontId="70" fillId="0" borderId="0" xfId="0" applyFont="1"/>
    <xf numFmtId="4" fontId="0" fillId="3" borderId="0" xfId="0" applyNumberFormat="1" applyFont="1" applyFill="1" applyBorder="1"/>
    <xf numFmtId="3" fontId="0" fillId="0" borderId="1" xfId="0" applyNumberFormat="1" applyFont="1" applyBorder="1" applyAlignment="1">
      <alignment horizontal="center" vertical="center"/>
    </xf>
    <xf numFmtId="3" fontId="0" fillId="0" borderId="0" xfId="0" applyNumberFormat="1" applyFont="1" applyBorder="1" applyAlignment="1">
      <alignment horizontal="center" vertical="center"/>
    </xf>
    <xf numFmtId="168" fontId="0" fillId="0" borderId="0" xfId="0" applyNumberFormat="1" applyFont="1" applyBorder="1" applyAlignment="1">
      <alignment horizontal="center" vertical="center"/>
    </xf>
    <xf numFmtId="0" fontId="0" fillId="3" borderId="0" xfId="0" applyFill="1" applyBorder="1" applyAlignment="1">
      <alignment vertical="center"/>
    </xf>
    <xf numFmtId="0" fontId="66" fillId="3" borderId="0" xfId="0" applyFont="1" applyFill="1"/>
    <xf numFmtId="1" fontId="66" fillId="3" borderId="0" xfId="0" applyNumberFormat="1" applyFont="1" applyFill="1" applyBorder="1" applyAlignment="1">
      <alignment horizontal="center" vertical="center"/>
    </xf>
    <xf numFmtId="3" fontId="0" fillId="3" borderId="1" xfId="1" applyNumberFormat="1" applyFont="1" applyFill="1" applyBorder="1" applyAlignment="1">
      <alignment horizontal="center" vertical="center"/>
    </xf>
    <xf numFmtId="0" fontId="21" fillId="3" borderId="0" xfId="0" applyFont="1" applyFill="1" applyAlignment="1">
      <alignment horizontal="left" vertical="center"/>
    </xf>
    <xf numFmtId="0" fontId="0" fillId="0" borderId="0" xfId="0" applyFont="1" applyAlignment="1">
      <alignment horizontal="center"/>
    </xf>
    <xf numFmtId="0" fontId="0" fillId="3" borderId="0" xfId="0" applyFont="1" applyFill="1" applyAlignment="1">
      <alignment horizontal="center"/>
    </xf>
    <xf numFmtId="0" fontId="48" fillId="3" borderId="0" xfId="4" applyFont="1" applyFill="1" applyAlignment="1">
      <alignment horizontal="left" vertical="center"/>
    </xf>
    <xf numFmtId="0" fontId="52" fillId="0" borderId="0" xfId="0" applyFont="1" applyBorder="1" applyAlignment="1">
      <alignment vertical="center"/>
    </xf>
    <xf numFmtId="3" fontId="0" fillId="3" borderId="36" xfId="0" applyNumberFormat="1" applyFont="1" applyFill="1" applyBorder="1" applyAlignment="1">
      <alignment horizontal="center"/>
    </xf>
    <xf numFmtId="171" fontId="0" fillId="0" borderId="63" xfId="0" applyNumberFormat="1" applyFont="1" applyFill="1" applyBorder="1" applyAlignment="1">
      <alignment horizontal="center"/>
    </xf>
    <xf numFmtId="9" fontId="0" fillId="2" borderId="63" xfId="1" applyFont="1" applyFill="1" applyBorder="1" applyAlignment="1">
      <alignment horizontal="center"/>
    </xf>
    <xf numFmtId="9" fontId="14" fillId="21" borderId="74" xfId="1" applyFont="1" applyFill="1" applyBorder="1" applyAlignment="1">
      <alignment horizontal="center"/>
    </xf>
    <xf numFmtId="9" fontId="14" fillId="21" borderId="69" xfId="1" applyFont="1" applyFill="1" applyBorder="1" applyAlignment="1">
      <alignment horizontal="center"/>
    </xf>
    <xf numFmtId="9" fontId="0" fillId="2" borderId="1" xfId="1" applyFont="1" applyFill="1" applyBorder="1" applyAlignment="1">
      <alignment horizontal="center"/>
    </xf>
    <xf numFmtId="9" fontId="0" fillId="2" borderId="49" xfId="1" applyFont="1" applyFill="1" applyBorder="1" applyAlignment="1">
      <alignment horizontal="center"/>
    </xf>
    <xf numFmtId="9" fontId="0" fillId="2" borderId="50" xfId="1" applyFont="1" applyFill="1" applyBorder="1" applyAlignment="1">
      <alignment horizontal="center"/>
    </xf>
    <xf numFmtId="9" fontId="0" fillId="2" borderId="4" xfId="1" applyFont="1" applyFill="1" applyBorder="1" applyAlignment="1">
      <alignment horizontal="center"/>
    </xf>
    <xf numFmtId="9" fontId="0" fillId="2" borderId="31" xfId="1" applyFont="1" applyFill="1" applyBorder="1" applyAlignment="1">
      <alignment horizontal="center"/>
    </xf>
    <xf numFmtId="9" fontId="0" fillId="2" borderId="55" xfId="1" applyFont="1" applyFill="1" applyBorder="1" applyAlignment="1">
      <alignment horizontal="center"/>
    </xf>
    <xf numFmtId="9" fontId="0" fillId="2" borderId="46" xfId="1" applyFont="1" applyFill="1" applyBorder="1" applyAlignment="1">
      <alignment horizontal="center"/>
    </xf>
    <xf numFmtId="9" fontId="0" fillId="2" borderId="47" xfId="1" applyFont="1" applyFill="1" applyBorder="1" applyAlignment="1">
      <alignment horizontal="center"/>
    </xf>
    <xf numFmtId="9" fontId="14" fillId="21" borderId="20" xfId="1" applyFont="1" applyFill="1" applyBorder="1" applyAlignment="1">
      <alignment horizontal="center"/>
    </xf>
    <xf numFmtId="3" fontId="14" fillId="0" borderId="34"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0" fillId="3" borderId="49" xfId="0" applyNumberFormat="1" applyFont="1" applyFill="1" applyBorder="1" applyAlignment="1">
      <alignment horizontal="center"/>
    </xf>
    <xf numFmtId="3" fontId="0" fillId="3" borderId="46" xfId="0" applyNumberFormat="1" applyFont="1" applyFill="1" applyBorder="1" applyAlignment="1">
      <alignment horizontal="center"/>
    </xf>
    <xf numFmtId="3" fontId="0" fillId="3" borderId="51" xfId="0" applyNumberFormat="1" applyFont="1" applyFill="1" applyBorder="1" applyAlignment="1">
      <alignment horizontal="center"/>
    </xf>
    <xf numFmtId="3" fontId="0" fillId="3" borderId="3" xfId="0" applyNumberFormat="1" applyFont="1" applyFill="1" applyBorder="1" applyAlignment="1">
      <alignment horizontal="center"/>
    </xf>
    <xf numFmtId="3" fontId="0" fillId="3" borderId="15" xfId="0" applyNumberFormat="1" applyFont="1" applyFill="1" applyBorder="1" applyAlignment="1">
      <alignment horizontal="center"/>
    </xf>
    <xf numFmtId="3" fontId="0" fillId="3" borderId="5" xfId="0" applyNumberFormat="1" applyFont="1" applyFill="1" applyBorder="1" applyAlignment="1">
      <alignment horizontal="center"/>
    </xf>
    <xf numFmtId="3" fontId="0" fillId="0" borderId="49" xfId="0" applyNumberFormat="1" applyFont="1" applyBorder="1" applyAlignment="1">
      <alignment horizontal="center"/>
    </xf>
    <xf numFmtId="3" fontId="0" fillId="0" borderId="50" xfId="0" applyNumberFormat="1" applyFont="1" applyBorder="1" applyAlignment="1">
      <alignment horizontal="center"/>
    </xf>
    <xf numFmtId="3" fontId="0" fillId="0" borderId="47" xfId="0" applyNumberFormat="1" applyFont="1" applyBorder="1" applyAlignment="1">
      <alignment horizontal="center"/>
    </xf>
    <xf numFmtId="0" fontId="54" fillId="25" borderId="42" xfId="0" applyFont="1" applyFill="1" applyBorder="1" applyAlignment="1">
      <alignment horizontal="center"/>
    </xf>
    <xf numFmtId="171" fontId="14" fillId="21" borderId="73" xfId="0" applyNumberFormat="1" applyFont="1" applyFill="1" applyBorder="1" applyAlignment="1">
      <alignment horizontal="center"/>
    </xf>
    <xf numFmtId="171" fontId="14" fillId="21" borderId="44" xfId="0" applyNumberFormat="1" applyFont="1" applyFill="1" applyBorder="1" applyAlignment="1">
      <alignment horizontal="center"/>
    </xf>
    <xf numFmtId="171" fontId="14" fillId="21" borderId="45" xfId="0" applyNumberFormat="1" applyFont="1" applyFill="1" applyBorder="1" applyAlignment="1">
      <alignment horizontal="center"/>
    </xf>
    <xf numFmtId="3" fontId="14" fillId="3" borderId="33" xfId="0" applyNumberFormat="1" applyFont="1" applyFill="1" applyBorder="1" applyAlignment="1">
      <alignment horizontal="center"/>
    </xf>
    <xf numFmtId="164" fontId="58" fillId="0" borderId="0" xfId="0" applyNumberFormat="1" applyFont="1" applyBorder="1" applyAlignment="1">
      <alignment horizontal="center"/>
    </xf>
    <xf numFmtId="3" fontId="14" fillId="3" borderId="49" xfId="0" applyNumberFormat="1" applyFont="1" applyFill="1" applyBorder="1" applyAlignment="1">
      <alignment horizontal="center" vertical="center"/>
    </xf>
    <xf numFmtId="3" fontId="14" fillId="3" borderId="50" xfId="0" applyNumberFormat="1" applyFont="1" applyFill="1" applyBorder="1" applyAlignment="1">
      <alignment horizontal="center" vertical="center"/>
    </xf>
    <xf numFmtId="0" fontId="58" fillId="0" borderId="72" xfId="0" applyFont="1" applyBorder="1" applyAlignment="1">
      <alignment horizontal="center"/>
    </xf>
    <xf numFmtId="164" fontId="58" fillId="0" borderId="72" xfId="0" applyNumberFormat="1" applyFont="1" applyBorder="1" applyAlignment="1">
      <alignment horizontal="center"/>
    </xf>
    <xf numFmtId="164" fontId="58" fillId="0" borderId="20" xfId="0" applyNumberFormat="1" applyFont="1" applyBorder="1" applyAlignment="1">
      <alignment horizontal="center"/>
    </xf>
    <xf numFmtId="164" fontId="58" fillId="0" borderId="90" xfId="0" applyNumberFormat="1" applyFont="1" applyBorder="1" applyAlignment="1">
      <alignment horizontal="center"/>
    </xf>
    <xf numFmtId="3" fontId="14" fillId="3" borderId="30" xfId="0" applyNumberFormat="1" applyFont="1" applyFill="1" applyBorder="1" applyAlignment="1">
      <alignment horizontal="center"/>
    </xf>
    <xf numFmtId="3" fontId="14" fillId="3" borderId="51" xfId="0" applyNumberFormat="1" applyFont="1" applyFill="1" applyBorder="1" applyAlignment="1">
      <alignment horizontal="center" vertical="center"/>
    </xf>
    <xf numFmtId="3" fontId="14" fillId="3" borderId="63" xfId="0" applyNumberFormat="1" applyFont="1" applyFill="1" applyBorder="1" applyAlignment="1">
      <alignment horizontal="center" vertical="center"/>
    </xf>
    <xf numFmtId="3" fontId="14" fillId="3" borderId="62" xfId="0" applyNumberFormat="1" applyFont="1" applyFill="1" applyBorder="1" applyAlignment="1">
      <alignment horizontal="center" vertical="center"/>
    </xf>
    <xf numFmtId="0" fontId="58" fillId="0" borderId="68" xfId="0" applyFont="1" applyBorder="1" applyAlignment="1">
      <alignment horizontal="center"/>
    </xf>
    <xf numFmtId="3" fontId="14" fillId="3" borderId="73" xfId="0" applyNumberFormat="1" applyFont="1" applyFill="1" applyBorder="1" applyAlignment="1">
      <alignment horizontal="center"/>
    </xf>
    <xf numFmtId="9" fontId="15" fillId="3" borderId="50" xfId="1" applyFont="1" applyFill="1" applyBorder="1" applyAlignment="1">
      <alignment horizontal="center"/>
    </xf>
    <xf numFmtId="3" fontId="14" fillId="3" borderId="18" xfId="0" applyNumberFormat="1" applyFont="1" applyFill="1" applyBorder="1" applyAlignment="1">
      <alignment horizontal="center"/>
    </xf>
    <xf numFmtId="9" fontId="15" fillId="3" borderId="1" xfId="1" applyFont="1" applyFill="1" applyBorder="1" applyAlignment="1">
      <alignment horizontal="center"/>
    </xf>
    <xf numFmtId="9" fontId="15" fillId="3" borderId="63" xfId="1" applyFont="1" applyFill="1" applyBorder="1" applyAlignment="1">
      <alignment horizontal="center"/>
    </xf>
    <xf numFmtId="9" fontId="15" fillId="3" borderId="49" xfId="1" applyFont="1" applyFill="1" applyBorder="1" applyAlignment="1">
      <alignment horizontal="center"/>
    </xf>
    <xf numFmtId="9" fontId="15" fillId="3" borderId="4" xfId="1" applyFont="1" applyFill="1" applyBorder="1" applyAlignment="1">
      <alignment horizontal="center"/>
    </xf>
    <xf numFmtId="9" fontId="15" fillId="3" borderId="31" xfId="1" applyFont="1" applyFill="1" applyBorder="1" applyAlignment="1">
      <alignment horizontal="center"/>
    </xf>
    <xf numFmtId="9" fontId="15" fillId="3" borderId="55" xfId="1" applyFont="1" applyFill="1" applyBorder="1" applyAlignment="1">
      <alignment horizontal="center"/>
    </xf>
    <xf numFmtId="9" fontId="15" fillId="3" borderId="46" xfId="1" applyFont="1" applyFill="1" applyBorder="1" applyAlignment="1">
      <alignment horizontal="center"/>
    </xf>
    <xf numFmtId="9" fontId="15" fillId="3" borderId="47" xfId="1" applyFont="1" applyFill="1" applyBorder="1" applyAlignment="1">
      <alignment horizontal="center"/>
    </xf>
    <xf numFmtId="171" fontId="14" fillId="3" borderId="63" xfId="0" applyNumberFormat="1" applyFont="1" applyFill="1" applyBorder="1" applyAlignment="1">
      <alignment horizontal="center" vertical="center"/>
    </xf>
    <xf numFmtId="9" fontId="0" fillId="21" borderId="15" xfId="1" applyFont="1" applyFill="1" applyBorder="1" applyAlignment="1">
      <alignment horizontal="center"/>
    </xf>
    <xf numFmtId="9" fontId="0" fillId="21" borderId="46" xfId="1" applyFont="1" applyFill="1" applyBorder="1" applyAlignment="1">
      <alignment horizontal="center"/>
    </xf>
    <xf numFmtId="9" fontId="0" fillId="21" borderId="47" xfId="1" applyFont="1" applyFill="1" applyBorder="1" applyAlignment="1">
      <alignment horizontal="center"/>
    </xf>
    <xf numFmtId="3" fontId="0" fillId="21" borderId="63" xfId="0" applyNumberFormat="1" applyFill="1" applyBorder="1" applyAlignment="1">
      <alignment horizontal="center"/>
    </xf>
    <xf numFmtId="3" fontId="0" fillId="21" borderId="49" xfId="0" applyNumberFormat="1" applyFill="1" applyBorder="1" applyAlignment="1">
      <alignment horizontal="center"/>
    </xf>
    <xf numFmtId="3" fontId="0" fillId="21" borderId="50" xfId="0" applyNumberFormat="1" applyFill="1" applyBorder="1" applyAlignment="1">
      <alignment horizontal="center"/>
    </xf>
    <xf numFmtId="9" fontId="0" fillId="21" borderId="55" xfId="1" applyFont="1" applyFill="1" applyBorder="1" applyAlignment="1">
      <alignment horizontal="center"/>
    </xf>
    <xf numFmtId="3" fontId="15" fillId="15" borderId="63" xfId="0" applyNumberFormat="1" applyFont="1" applyFill="1" applyBorder="1" applyAlignment="1">
      <alignment horizontal="center"/>
    </xf>
    <xf numFmtId="3" fontId="15" fillId="15" borderId="49" xfId="0" applyNumberFormat="1" applyFont="1" applyFill="1" applyBorder="1" applyAlignment="1">
      <alignment horizontal="center"/>
    </xf>
    <xf numFmtId="3" fontId="15" fillId="15" borderId="50" xfId="0" applyNumberFormat="1" applyFont="1" applyFill="1" applyBorder="1" applyAlignment="1">
      <alignment horizontal="center"/>
    </xf>
    <xf numFmtId="3" fontId="0" fillId="3" borderId="84" xfId="0" applyNumberFormat="1" applyFont="1" applyFill="1" applyBorder="1" applyAlignment="1">
      <alignment horizontal="center"/>
    </xf>
    <xf numFmtId="3" fontId="0" fillId="21" borderId="16" xfId="0" applyNumberFormat="1" applyFill="1" applyBorder="1" applyAlignment="1">
      <alignment horizontal="center"/>
    </xf>
    <xf numFmtId="3" fontId="0" fillId="21" borderId="6" xfId="0" applyNumberFormat="1" applyFill="1" applyBorder="1" applyAlignment="1">
      <alignment horizontal="center"/>
    </xf>
    <xf numFmtId="3" fontId="0" fillId="21" borderId="32" xfId="0" applyNumberFormat="1" applyFill="1" applyBorder="1" applyAlignment="1">
      <alignment horizontal="center"/>
    </xf>
    <xf numFmtId="3" fontId="15" fillId="15" borderId="55" xfId="0" applyNumberFormat="1" applyFont="1" applyFill="1" applyBorder="1" applyAlignment="1">
      <alignment horizontal="center"/>
    </xf>
    <xf numFmtId="3" fontId="15" fillId="15" borderId="46" xfId="0" applyNumberFormat="1" applyFont="1" applyFill="1" applyBorder="1" applyAlignment="1">
      <alignment horizontal="center"/>
    </xf>
    <xf numFmtId="3" fontId="15" fillId="15" borderId="47" xfId="0" applyNumberFormat="1" applyFont="1" applyFill="1" applyBorder="1" applyAlignment="1">
      <alignment horizontal="center"/>
    </xf>
    <xf numFmtId="3" fontId="15" fillId="15" borderId="84" xfId="0" applyNumberFormat="1" applyFont="1" applyFill="1" applyBorder="1" applyAlignment="1">
      <alignment horizontal="center"/>
    </xf>
    <xf numFmtId="3" fontId="15" fillId="15" borderId="5" xfId="0" applyNumberFormat="1" applyFont="1" applyFill="1" applyBorder="1" applyAlignment="1">
      <alignment horizontal="center"/>
    </xf>
    <xf numFmtId="3" fontId="15" fillId="15" borderId="36" xfId="0" applyNumberFormat="1" applyFont="1" applyFill="1" applyBorder="1" applyAlignment="1">
      <alignment horizontal="center"/>
    </xf>
    <xf numFmtId="3" fontId="0" fillId="21" borderId="25" xfId="0" applyNumberFormat="1" applyFill="1" applyBorder="1" applyAlignment="1">
      <alignment horizontal="center"/>
    </xf>
    <xf numFmtId="3" fontId="0" fillId="3" borderId="55" xfId="0" applyNumberFormat="1" applyFont="1" applyFill="1" applyBorder="1" applyAlignment="1">
      <alignment horizontal="center"/>
    </xf>
    <xf numFmtId="3" fontId="58" fillId="0" borderId="1" xfId="0" applyNumberFormat="1" applyFont="1" applyFill="1" applyBorder="1" applyAlignment="1">
      <alignment horizontal="center"/>
    </xf>
    <xf numFmtId="0" fontId="56" fillId="21" borderId="39" xfId="0" applyFont="1" applyFill="1" applyBorder="1" applyAlignment="1">
      <alignment horizontal="center"/>
    </xf>
    <xf numFmtId="3" fontId="58" fillId="0" borderId="4" xfId="0" applyNumberFormat="1" applyFont="1" applyFill="1" applyBorder="1" applyAlignment="1">
      <alignment horizontal="center"/>
    </xf>
    <xf numFmtId="3" fontId="58" fillId="0" borderId="31" xfId="0" applyNumberFormat="1" applyFont="1" applyFill="1" applyBorder="1" applyAlignment="1">
      <alignment horizontal="center"/>
    </xf>
    <xf numFmtId="166" fontId="0" fillId="0" borderId="55" xfId="0" applyNumberFormat="1" applyFont="1" applyBorder="1" applyAlignment="1">
      <alignment horizontal="center"/>
    </xf>
    <xf numFmtId="166" fontId="0" fillId="0" borderId="46" xfId="0" applyNumberFormat="1" applyFont="1" applyBorder="1" applyAlignment="1">
      <alignment horizontal="center"/>
    </xf>
    <xf numFmtId="166" fontId="0" fillId="0" borderId="47" xfId="0" applyNumberFormat="1" applyFont="1" applyBorder="1" applyAlignment="1">
      <alignment horizontal="center"/>
    </xf>
    <xf numFmtId="3" fontId="58" fillId="0" borderId="63" xfId="0" applyNumberFormat="1" applyFont="1" applyFill="1" applyBorder="1" applyAlignment="1">
      <alignment horizontal="center"/>
    </xf>
    <xf numFmtId="3" fontId="58" fillId="0" borderId="49" xfId="0" applyNumberFormat="1" applyFont="1" applyFill="1" applyBorder="1" applyAlignment="1">
      <alignment horizontal="center"/>
    </xf>
    <xf numFmtId="3" fontId="58" fillId="0" borderId="50" xfId="0" applyNumberFormat="1" applyFont="1" applyFill="1" applyBorder="1" applyAlignment="1">
      <alignment horizontal="center"/>
    </xf>
    <xf numFmtId="0" fontId="41" fillId="3" borderId="91"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90" xfId="0" applyFont="1" applyFill="1" applyBorder="1" applyAlignment="1">
      <alignment horizontal="center" vertical="center"/>
    </xf>
    <xf numFmtId="0" fontId="48" fillId="3" borderId="0" xfId="4" applyFont="1" applyFill="1" applyBorder="1" applyAlignment="1">
      <alignment vertical="center"/>
    </xf>
    <xf numFmtId="0" fontId="21" fillId="0" borderId="72" xfId="0" applyFont="1" applyBorder="1" applyAlignment="1">
      <alignment horizontal="left" vertical="center"/>
    </xf>
    <xf numFmtId="3" fontId="0" fillId="21" borderId="44" xfId="0" applyNumberFormat="1" applyFont="1" applyFill="1" applyBorder="1" applyAlignment="1">
      <alignment horizontal="center"/>
    </xf>
    <xf numFmtId="3" fontId="0" fillId="21" borderId="45" xfId="0" applyNumberFormat="1" applyFont="1" applyFill="1" applyBorder="1" applyAlignment="1">
      <alignment horizontal="center"/>
    </xf>
    <xf numFmtId="3" fontId="0" fillId="21" borderId="38" xfId="0" applyNumberFormat="1" applyFont="1" applyFill="1" applyBorder="1" applyAlignment="1">
      <alignment horizontal="center"/>
    </xf>
    <xf numFmtId="3" fontId="0" fillId="21" borderId="34" xfId="0" applyNumberFormat="1" applyFont="1" applyFill="1" applyBorder="1" applyAlignment="1">
      <alignment horizontal="center"/>
    </xf>
    <xf numFmtId="3" fontId="0" fillId="21" borderId="35" xfId="0" applyNumberFormat="1" applyFont="1" applyFill="1" applyBorder="1" applyAlignment="1">
      <alignment horizontal="center"/>
    </xf>
    <xf numFmtId="0" fontId="37" fillId="3" borderId="0" xfId="0" applyFont="1" applyFill="1" applyBorder="1" applyAlignment="1">
      <alignment vertical="center"/>
    </xf>
    <xf numFmtId="0" fontId="0" fillId="0" borderId="0" xfId="0" applyBorder="1" applyAlignment="1">
      <alignment vertical="center"/>
    </xf>
    <xf numFmtId="0" fontId="23" fillId="0" borderId="91" xfId="0" applyFont="1" applyBorder="1" applyAlignment="1">
      <alignment horizontal="left" vertical="center" wrapText="1"/>
    </xf>
    <xf numFmtId="0" fontId="23" fillId="0" borderId="0" xfId="0" applyFont="1" applyBorder="1" applyAlignment="1">
      <alignment horizontal="left" vertical="center" wrapText="1"/>
    </xf>
    <xf numFmtId="0" fontId="23" fillId="0" borderId="90" xfId="0" applyFont="1" applyBorder="1" applyAlignment="1">
      <alignment horizontal="left" vertical="center" wrapText="1"/>
    </xf>
    <xf numFmtId="0" fontId="23" fillId="0" borderId="0" xfId="0" applyFont="1" applyBorder="1" applyAlignment="1">
      <alignment vertical="center" wrapText="1"/>
    </xf>
    <xf numFmtId="0" fontId="23" fillId="0" borderId="90" xfId="0" applyFont="1" applyBorder="1" applyAlignment="1">
      <alignment vertical="center" wrapText="1"/>
    </xf>
    <xf numFmtId="0" fontId="0" fillId="3" borderId="68" xfId="0" applyFill="1" applyBorder="1" applyAlignment="1">
      <alignment vertical="center"/>
    </xf>
    <xf numFmtId="0" fontId="0" fillId="3" borderId="72" xfId="0" applyFill="1" applyBorder="1" applyAlignment="1">
      <alignment vertical="center"/>
    </xf>
    <xf numFmtId="0" fontId="0" fillId="3" borderId="20" xfId="0" applyFill="1" applyBorder="1" applyAlignment="1">
      <alignment vertical="center"/>
    </xf>
    <xf numFmtId="0" fontId="21" fillId="3" borderId="91" xfId="0" applyFont="1" applyFill="1" applyBorder="1" applyAlignment="1">
      <alignment vertical="center"/>
    </xf>
    <xf numFmtId="0" fontId="21" fillId="3" borderId="0" xfId="0" applyFont="1" applyFill="1" applyBorder="1" applyAlignment="1">
      <alignment vertical="center"/>
    </xf>
    <xf numFmtId="0" fontId="21" fillId="3" borderId="90" xfId="0" applyFont="1" applyFill="1" applyBorder="1" applyAlignment="1">
      <alignment vertical="center"/>
    </xf>
    <xf numFmtId="0" fontId="26" fillId="3" borderId="91" xfId="0" applyFont="1" applyFill="1" applyBorder="1" applyAlignment="1">
      <alignment vertical="center"/>
    </xf>
    <xf numFmtId="0" fontId="48" fillId="0" borderId="0" xfId="4" applyFont="1" applyBorder="1" applyAlignment="1">
      <alignment horizontal="left" vertical="center"/>
    </xf>
    <xf numFmtId="0" fontId="26" fillId="0" borderId="0" xfId="0" applyFont="1" applyBorder="1" applyAlignment="1">
      <alignment vertical="center" wrapText="1"/>
    </xf>
    <xf numFmtId="0" fontId="21" fillId="3" borderId="0" xfId="0" applyFont="1" applyFill="1" applyBorder="1" applyAlignment="1">
      <alignment horizontal="left" vertical="center"/>
    </xf>
    <xf numFmtId="0" fontId="21" fillId="3" borderId="68" xfId="0" applyFont="1" applyFill="1" applyBorder="1" applyAlignment="1">
      <alignment vertical="center"/>
    </xf>
    <xf numFmtId="0" fontId="21" fillId="3" borderId="72" xfId="0" applyFont="1" applyFill="1" applyBorder="1" applyAlignment="1">
      <alignment vertical="center"/>
    </xf>
    <xf numFmtId="0" fontId="48" fillId="0" borderId="72" xfId="4" applyFont="1" applyBorder="1" applyAlignment="1">
      <alignment horizontal="left" vertical="center"/>
    </xf>
    <xf numFmtId="0" fontId="21" fillId="3" borderId="20" xfId="0" applyFont="1" applyFill="1" applyBorder="1" applyAlignment="1">
      <alignment vertical="center"/>
    </xf>
    <xf numFmtId="0" fontId="26" fillId="3" borderId="68" xfId="0" applyFont="1" applyFill="1" applyBorder="1" applyAlignment="1">
      <alignment horizontal="left" vertical="center"/>
    </xf>
    <xf numFmtId="0" fontId="26" fillId="3" borderId="72" xfId="0" applyFont="1" applyFill="1" applyBorder="1" applyAlignment="1">
      <alignment horizontal="left" vertical="center"/>
    </xf>
    <xf numFmtId="0" fontId="21" fillId="3" borderId="72" xfId="0" applyFont="1" applyFill="1" applyBorder="1" applyAlignment="1">
      <alignment horizontal="left" vertical="center"/>
    </xf>
    <xf numFmtId="0" fontId="48" fillId="3" borderId="72" xfId="4" applyFont="1" applyFill="1" applyBorder="1" applyAlignment="1">
      <alignment horizontal="left" vertical="center"/>
    </xf>
    <xf numFmtId="0" fontId="48" fillId="3" borderId="20" xfId="4" applyFont="1" applyFill="1" applyBorder="1" applyAlignment="1">
      <alignment horizontal="left" vertical="center"/>
    </xf>
    <xf numFmtId="0" fontId="26" fillId="3" borderId="0" xfId="0" applyFont="1" applyFill="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3" fontId="52" fillId="3" borderId="31" xfId="0" applyNumberFormat="1" applyFont="1" applyFill="1" applyBorder="1" applyAlignment="1" applyProtection="1">
      <alignment horizontal="center" vertical="center"/>
    </xf>
    <xf numFmtId="0" fontId="52" fillId="0" borderId="31" xfId="0" applyFont="1" applyBorder="1" applyAlignment="1">
      <alignment horizontal="center" vertical="center"/>
    </xf>
    <xf numFmtId="9" fontId="52" fillId="3" borderId="31" xfId="0" applyNumberFormat="1" applyFont="1" applyFill="1" applyBorder="1" applyAlignment="1">
      <alignment horizontal="center" vertical="center"/>
    </xf>
    <xf numFmtId="9" fontId="52" fillId="3" borderId="31" xfId="1" applyFont="1" applyFill="1" applyBorder="1" applyAlignment="1">
      <alignment horizontal="center" vertical="center"/>
    </xf>
    <xf numFmtId="2" fontId="52" fillId="0" borderId="31" xfId="0" applyNumberFormat="1" applyFont="1" applyBorder="1" applyAlignment="1">
      <alignment horizontal="center" vertical="center"/>
    </xf>
    <xf numFmtId="3" fontId="52" fillId="3" borderId="36" xfId="0" applyNumberFormat="1" applyFont="1" applyFill="1" applyBorder="1" applyAlignment="1" applyProtection="1">
      <alignment horizontal="center" vertical="center"/>
    </xf>
    <xf numFmtId="2" fontId="52" fillId="0" borderId="36" xfId="0" applyNumberFormat="1" applyFont="1" applyBorder="1" applyAlignment="1">
      <alignment horizontal="center" vertical="center"/>
    </xf>
    <xf numFmtId="9" fontId="52" fillId="3" borderId="36" xfId="1" applyFont="1" applyFill="1" applyBorder="1" applyAlignment="1">
      <alignment horizontal="center" vertical="center"/>
    </xf>
    <xf numFmtId="0" fontId="52" fillId="0" borderId="41" xfId="0" applyFont="1" applyBorder="1" applyAlignment="1">
      <alignment horizontal="center" vertical="center"/>
    </xf>
    <xf numFmtId="0" fontId="52" fillId="0" borderId="39" xfId="0" applyFont="1" applyBorder="1" applyAlignment="1">
      <alignment horizontal="center" vertical="center"/>
    </xf>
    <xf numFmtId="0" fontId="52" fillId="0" borderId="48" xfId="0" applyFont="1" applyBorder="1" applyAlignment="1">
      <alignment horizontal="center" vertical="center"/>
    </xf>
    <xf numFmtId="0" fontId="73" fillId="0" borderId="42" xfId="0" applyFont="1" applyBorder="1" applyAlignment="1">
      <alignment horizontal="center" vertical="center"/>
    </xf>
    <xf numFmtId="9" fontId="0" fillId="30" borderId="1" xfId="1" applyFont="1" applyFill="1" applyBorder="1" applyAlignment="1">
      <alignment horizontal="center"/>
    </xf>
    <xf numFmtId="3" fontId="0" fillId="0" borderId="1" xfId="0" applyNumberFormat="1" applyFont="1" applyBorder="1" applyAlignment="1">
      <alignment horizontal="center"/>
    </xf>
    <xf numFmtId="0" fontId="2" fillId="3" borderId="0" xfId="0" applyFont="1" applyFill="1" applyBorder="1" applyAlignment="1">
      <alignment horizontal="center" wrapText="1"/>
    </xf>
    <xf numFmtId="0" fontId="14" fillId="0" borderId="0" xfId="0" applyFont="1" applyAlignment="1">
      <alignment horizontal="left"/>
    </xf>
    <xf numFmtId="0" fontId="14" fillId="17" borderId="58" xfId="0" applyFont="1" applyFill="1" applyBorder="1" applyAlignment="1">
      <alignment horizontal="center"/>
    </xf>
    <xf numFmtId="3" fontId="0" fillId="0" borderId="63" xfId="0" applyNumberFormat="1" applyFont="1" applyBorder="1" applyAlignment="1">
      <alignment horizontal="center"/>
    </xf>
    <xf numFmtId="3" fontId="0" fillId="0" borderId="55" xfId="0" applyNumberFormat="1" applyFont="1" applyBorder="1" applyAlignment="1">
      <alignment horizontal="center"/>
    </xf>
    <xf numFmtId="3" fontId="0" fillId="30" borderId="4" xfId="0" applyNumberFormat="1" applyFont="1" applyFill="1" applyBorder="1" applyAlignment="1">
      <alignment horizontal="center"/>
    </xf>
    <xf numFmtId="3" fontId="0" fillId="30" borderId="1" xfId="0" applyNumberFormat="1" applyFont="1" applyFill="1" applyBorder="1" applyAlignment="1">
      <alignment horizontal="center"/>
    </xf>
    <xf numFmtId="3" fontId="0" fillId="30" borderId="31" xfId="0" applyNumberFormat="1" applyFont="1" applyFill="1" applyBorder="1" applyAlignment="1">
      <alignment horizontal="center"/>
    </xf>
    <xf numFmtId="0" fontId="14" fillId="34" borderId="57" xfId="0" applyFont="1" applyFill="1" applyBorder="1" applyAlignment="1">
      <alignment horizontal="center"/>
    </xf>
    <xf numFmtId="0" fontId="14" fillId="35" borderId="1" xfId="0" applyFont="1" applyFill="1" applyBorder="1" applyAlignment="1">
      <alignment horizontal="left"/>
    </xf>
    <xf numFmtId="0" fontId="14" fillId="35" borderId="6" xfId="0" applyFont="1" applyFill="1" applyBorder="1" applyAlignment="1">
      <alignment horizontal="left"/>
    </xf>
    <xf numFmtId="171" fontId="0" fillId="0" borderId="1" xfId="0" applyNumberFormat="1" applyFont="1" applyBorder="1" applyAlignment="1">
      <alignment horizontal="center" vertical="center"/>
    </xf>
    <xf numFmtId="0" fontId="14" fillId="36" borderId="1" xfId="0" applyFont="1" applyFill="1" applyBorder="1" applyAlignment="1">
      <alignment horizontal="center" vertical="center" wrapText="1"/>
    </xf>
    <xf numFmtId="3" fontId="14" fillId="36" borderId="1" xfId="1" applyNumberFormat="1" applyFont="1" applyFill="1" applyBorder="1" applyAlignment="1">
      <alignment horizontal="center"/>
    </xf>
    <xf numFmtId="3" fontId="14" fillId="36" borderId="1" xfId="0" applyNumberFormat="1" applyFont="1" applyFill="1" applyBorder="1" applyAlignment="1">
      <alignment horizontal="center" vertical="center"/>
    </xf>
    <xf numFmtId="3" fontId="19" fillId="36" borderId="1" xfId="0" applyNumberFormat="1" applyFont="1" applyFill="1" applyBorder="1" applyAlignment="1">
      <alignment horizontal="center" vertical="center"/>
    </xf>
    <xf numFmtId="9" fontId="0" fillId="35" borderId="1" xfId="1" applyFont="1" applyFill="1" applyBorder="1" applyAlignment="1">
      <alignment horizontal="center" vertical="center"/>
    </xf>
    <xf numFmtId="3" fontId="0" fillId="0" borderId="0" xfId="0" applyNumberFormat="1" applyFont="1"/>
    <xf numFmtId="3" fontId="0" fillId="3" borderId="0" xfId="0" applyNumberFormat="1" applyFont="1" applyFill="1" applyBorder="1"/>
    <xf numFmtId="0" fontId="14" fillId="35" borderId="1" xfId="0" applyFont="1" applyFill="1" applyBorder="1"/>
    <xf numFmtId="166" fontId="0" fillId="3" borderId="0" xfId="0" applyNumberFormat="1" applyFont="1" applyFill="1"/>
    <xf numFmtId="166" fontId="0" fillId="0" borderId="1" xfId="1" applyNumberFormat="1" applyFont="1" applyBorder="1" applyAlignment="1">
      <alignment horizontal="center"/>
    </xf>
    <xf numFmtId="171" fontId="14" fillId="36" borderId="1" xfId="0" applyNumberFormat="1" applyFont="1" applyFill="1" applyBorder="1" applyAlignment="1">
      <alignment horizontal="center" vertical="center"/>
    </xf>
    <xf numFmtId="176" fontId="61" fillId="3" borderId="0" xfId="0" applyNumberFormat="1" applyFont="1" applyFill="1"/>
    <xf numFmtId="166" fontId="0" fillId="0" borderId="0" xfId="0" applyNumberFormat="1" applyFont="1" applyBorder="1" applyAlignment="1">
      <alignment horizontal="center"/>
    </xf>
    <xf numFmtId="166" fontId="0" fillId="3" borderId="0" xfId="0" applyNumberFormat="1" applyFont="1" applyFill="1" applyBorder="1" applyAlignment="1">
      <alignment horizontal="center"/>
    </xf>
    <xf numFmtId="176" fontId="0" fillId="3" borderId="0" xfId="0" applyNumberFormat="1" applyFont="1" applyFill="1"/>
    <xf numFmtId="176" fontId="0" fillId="3" borderId="0" xfId="0" applyNumberFormat="1" applyFont="1" applyFill="1" applyBorder="1" applyAlignment="1">
      <alignment horizontal="center"/>
    </xf>
    <xf numFmtId="176" fontId="0" fillId="0" borderId="1" xfId="1" applyNumberFormat="1" applyFont="1" applyBorder="1" applyAlignment="1">
      <alignment horizontal="center"/>
    </xf>
    <xf numFmtId="0" fontId="14" fillId="4" borderId="6" xfId="0" applyFont="1" applyFill="1" applyBorder="1" applyAlignment="1">
      <alignment horizontal="left"/>
    </xf>
    <xf numFmtId="3" fontId="14" fillId="36" borderId="6" xfId="0" applyNumberFormat="1" applyFont="1" applyFill="1" applyBorder="1" applyAlignment="1">
      <alignment horizontal="center" vertical="center"/>
    </xf>
    <xf numFmtId="0" fontId="14" fillId="4" borderId="6" xfId="0" applyFont="1" applyFill="1" applyBorder="1"/>
    <xf numFmtId="0" fontId="0" fillId="3" borderId="0" xfId="0" applyFill="1" applyAlignment="1">
      <alignment wrapText="1"/>
    </xf>
    <xf numFmtId="3" fontId="0" fillId="37" borderId="51" xfId="0" applyNumberFormat="1" applyFont="1" applyFill="1" applyBorder="1" applyAlignment="1">
      <alignment horizontal="center" vertical="center" wrapText="1"/>
    </xf>
    <xf numFmtId="3" fontId="0" fillId="37" borderId="3" xfId="0" applyNumberFormat="1" applyFont="1" applyFill="1" applyBorder="1" applyAlignment="1">
      <alignment horizontal="center" vertical="center" wrapText="1"/>
    </xf>
    <xf numFmtId="0" fontId="0" fillId="30" borderId="1" xfId="0" applyFont="1" applyFill="1" applyBorder="1" applyAlignment="1">
      <alignment horizontal="center" vertical="center" wrapText="1"/>
    </xf>
    <xf numFmtId="0" fontId="0" fillId="30" borderId="31" xfId="0" applyFont="1" applyFill="1" applyBorder="1" applyAlignment="1">
      <alignment horizontal="center" vertical="center" wrapText="1"/>
    </xf>
    <xf numFmtId="3" fontId="0" fillId="37" borderId="37" xfId="0" applyNumberFormat="1" applyFont="1" applyFill="1" applyBorder="1" applyAlignment="1">
      <alignment horizontal="center" vertical="center" wrapText="1"/>
    </xf>
    <xf numFmtId="3" fontId="0" fillId="30" borderId="63" xfId="0" applyNumberFormat="1" applyFont="1" applyFill="1" applyBorder="1" applyAlignment="1">
      <alignment horizontal="center" vertical="center" wrapText="1"/>
    </xf>
    <xf numFmtId="3" fontId="0" fillId="30" borderId="49" xfId="0" applyNumberFormat="1" applyFont="1" applyFill="1" applyBorder="1" applyAlignment="1">
      <alignment horizontal="center" vertical="center" wrapText="1"/>
    </xf>
    <xf numFmtId="3" fontId="0" fillId="30" borderId="50" xfId="0" applyNumberFormat="1" applyFont="1" applyFill="1" applyBorder="1" applyAlignment="1">
      <alignment horizontal="center" vertical="center" wrapText="1"/>
    </xf>
    <xf numFmtId="0" fontId="0" fillId="30" borderId="4" xfId="0" applyFont="1" applyFill="1" applyBorder="1" applyAlignment="1">
      <alignment horizontal="center" vertical="center" wrapText="1"/>
    </xf>
    <xf numFmtId="0" fontId="0" fillId="30" borderId="55" xfId="0" applyFont="1" applyFill="1" applyBorder="1" applyAlignment="1">
      <alignment horizontal="center" vertical="center" wrapText="1"/>
    </xf>
    <xf numFmtId="0" fontId="0" fillId="30" borderId="46" xfId="0" applyFont="1" applyFill="1" applyBorder="1" applyAlignment="1">
      <alignment horizontal="center" vertical="center" wrapText="1"/>
    </xf>
    <xf numFmtId="0" fontId="0" fillId="30" borderId="47" xfId="0" applyFont="1" applyFill="1" applyBorder="1" applyAlignment="1">
      <alignment horizontal="center" vertical="center" wrapText="1"/>
    </xf>
    <xf numFmtId="3" fontId="0" fillId="30" borderId="4" xfId="0" applyNumberFormat="1" applyFont="1" applyFill="1" applyBorder="1" applyAlignment="1">
      <alignment horizontal="center" vertical="center" wrapText="1"/>
    </xf>
    <xf numFmtId="3" fontId="0" fillId="30" borderId="1" xfId="0" applyNumberFormat="1" applyFont="1" applyFill="1" applyBorder="1" applyAlignment="1">
      <alignment horizontal="center" vertical="center" wrapText="1"/>
    </xf>
    <xf numFmtId="3" fontId="0" fillId="30" borderId="31" xfId="0" applyNumberFormat="1" applyFont="1" applyFill="1" applyBorder="1" applyAlignment="1">
      <alignment horizontal="center" vertical="center" wrapText="1"/>
    </xf>
    <xf numFmtId="0" fontId="0" fillId="30" borderId="51" xfId="0" applyFont="1" applyFill="1" applyBorder="1" applyAlignment="1">
      <alignment vertical="center"/>
    </xf>
    <xf numFmtId="0" fontId="0" fillId="30" borderId="49" xfId="0" applyFont="1" applyFill="1" applyBorder="1" applyAlignment="1">
      <alignment vertical="center"/>
    </xf>
    <xf numFmtId="0" fontId="0" fillId="30" borderId="50" xfId="0" applyFont="1" applyFill="1" applyBorder="1" applyAlignment="1">
      <alignment vertical="center"/>
    </xf>
    <xf numFmtId="0" fontId="0" fillId="30" borderId="15" xfId="0" applyFont="1" applyFill="1" applyBorder="1" applyAlignment="1">
      <alignment vertical="center"/>
    </xf>
    <xf numFmtId="0" fontId="0" fillId="30" borderId="46" xfId="0" applyFont="1" applyFill="1" applyBorder="1" applyAlignment="1">
      <alignment vertical="center"/>
    </xf>
    <xf numFmtId="0" fontId="0" fillId="30" borderId="47" xfId="0" applyFont="1" applyFill="1" applyBorder="1" applyAlignment="1">
      <alignment vertical="center"/>
    </xf>
    <xf numFmtId="0" fontId="0" fillId="4" borderId="52" xfId="0" applyFont="1" applyFill="1" applyBorder="1" applyAlignment="1">
      <alignment vertical="center"/>
    </xf>
    <xf numFmtId="0" fontId="0" fillId="4" borderId="48" xfId="0" applyFont="1" applyFill="1" applyBorder="1" applyAlignment="1">
      <alignment vertical="center"/>
    </xf>
    <xf numFmtId="1" fontId="0" fillId="30" borderId="16" xfId="0" applyNumberFormat="1" applyFill="1" applyBorder="1" applyAlignment="1">
      <alignment horizontal="center"/>
    </xf>
    <xf numFmtId="1" fontId="0" fillId="30" borderId="6" xfId="0" applyNumberFormat="1" applyFill="1" applyBorder="1" applyAlignment="1">
      <alignment horizontal="center"/>
    </xf>
    <xf numFmtId="0" fontId="0" fillId="30" borderId="6" xfId="0" applyFill="1" applyBorder="1" applyAlignment="1">
      <alignment horizontal="center"/>
    </xf>
    <xf numFmtId="0" fontId="0" fillId="30" borderId="6" xfId="0" applyFill="1" applyBorder="1"/>
    <xf numFmtId="0" fontId="0" fillId="30" borderId="32" xfId="0" applyFill="1" applyBorder="1"/>
    <xf numFmtId="1" fontId="0" fillId="30" borderId="4" xfId="0" applyNumberFormat="1" applyFill="1" applyBorder="1" applyAlignment="1">
      <alignment horizontal="center"/>
    </xf>
    <xf numFmtId="1" fontId="0" fillId="30" borderId="1" xfId="0" applyNumberFormat="1" applyFill="1" applyBorder="1" applyAlignment="1">
      <alignment horizontal="center"/>
    </xf>
    <xf numFmtId="0" fontId="0" fillId="30" borderId="1" xfId="0" applyFill="1" applyBorder="1" applyAlignment="1">
      <alignment horizontal="center"/>
    </xf>
    <xf numFmtId="0" fontId="0" fillId="30" borderId="1" xfId="0" applyFill="1" applyBorder="1"/>
    <xf numFmtId="0" fontId="0" fillId="30" borderId="31" xfId="0" applyFill="1" applyBorder="1"/>
    <xf numFmtId="1" fontId="0" fillId="30" borderId="55" xfId="0" applyNumberFormat="1" applyFill="1" applyBorder="1" applyAlignment="1">
      <alignment horizontal="center"/>
    </xf>
    <xf numFmtId="1" fontId="0" fillId="30" borderId="46" xfId="0" applyNumberFormat="1" applyFill="1" applyBorder="1" applyAlignment="1">
      <alignment horizontal="center"/>
    </xf>
    <xf numFmtId="0" fontId="0" fillId="30" borderId="46" xfId="0" applyFill="1" applyBorder="1"/>
    <xf numFmtId="0" fontId="0" fillId="30" borderId="47" xfId="0" applyFill="1" applyBorder="1"/>
    <xf numFmtId="3" fontId="0" fillId="30" borderId="63" xfId="0" applyNumberFormat="1" applyFill="1" applyBorder="1" applyAlignment="1">
      <alignment horizontal="center"/>
    </xf>
    <xf numFmtId="3" fontId="0" fillId="30" borderId="49" xfId="0" applyNumberFormat="1" applyFill="1" applyBorder="1" applyAlignment="1">
      <alignment horizontal="center"/>
    </xf>
    <xf numFmtId="3" fontId="0" fillId="38" borderId="50" xfId="0" applyNumberFormat="1" applyFont="1" applyFill="1" applyBorder="1" applyAlignment="1">
      <alignment horizontal="center"/>
    </xf>
    <xf numFmtId="3" fontId="0" fillId="38" borderId="1" xfId="0" applyNumberFormat="1" applyFont="1" applyFill="1" applyBorder="1" applyAlignment="1">
      <alignment horizontal="center"/>
    </xf>
    <xf numFmtId="3" fontId="0" fillId="38" borderId="31" xfId="0" applyNumberFormat="1" applyFont="1" applyFill="1" applyBorder="1" applyAlignment="1">
      <alignment horizontal="center"/>
    </xf>
    <xf numFmtId="3" fontId="0" fillId="38" borderId="46" xfId="0" applyNumberFormat="1" applyFont="1" applyFill="1" applyBorder="1" applyAlignment="1">
      <alignment horizontal="center"/>
    </xf>
    <xf numFmtId="3" fontId="0" fillId="38" borderId="47" xfId="0" applyNumberFormat="1" applyFont="1" applyFill="1" applyBorder="1" applyAlignment="1">
      <alignment horizontal="center"/>
    </xf>
    <xf numFmtId="3" fontId="0" fillId="38" borderId="25" xfId="0" applyNumberFormat="1" applyFont="1" applyFill="1" applyBorder="1" applyAlignment="1">
      <alignment horizontal="center"/>
    </xf>
    <xf numFmtId="3" fontId="0" fillId="30" borderId="63" xfId="0" applyNumberFormat="1" applyFont="1" applyFill="1" applyBorder="1" applyAlignment="1">
      <alignment horizontal="center"/>
    </xf>
    <xf numFmtId="3" fontId="0" fillId="30" borderId="49" xfId="0" applyNumberFormat="1" applyFont="1" applyFill="1" applyBorder="1" applyAlignment="1">
      <alignment horizontal="center"/>
    </xf>
    <xf numFmtId="3" fontId="0" fillId="30" borderId="46" xfId="0" applyNumberFormat="1" applyFont="1" applyFill="1" applyBorder="1" applyAlignment="1">
      <alignment horizontal="center"/>
    </xf>
    <xf numFmtId="3" fontId="0" fillId="38" borderId="2" xfId="0" applyNumberFormat="1" applyFont="1" applyFill="1" applyBorder="1" applyAlignment="1">
      <alignment horizontal="center"/>
    </xf>
    <xf numFmtId="3" fontId="0" fillId="30" borderId="47" xfId="0" applyNumberFormat="1" applyFont="1" applyFill="1" applyBorder="1" applyAlignment="1">
      <alignment horizontal="center"/>
    </xf>
    <xf numFmtId="3" fontId="0" fillId="3" borderId="3" xfId="0" applyNumberFormat="1" applyFont="1" applyFill="1" applyBorder="1" applyAlignment="1">
      <alignment horizontal="center" vertical="center"/>
    </xf>
    <xf numFmtId="3" fontId="0" fillId="38" borderId="6" xfId="0" applyNumberFormat="1" applyFont="1" applyFill="1" applyBorder="1" applyAlignment="1">
      <alignment horizontal="center"/>
    </xf>
    <xf numFmtId="3" fontId="0" fillId="38" borderId="17" xfId="0" applyNumberFormat="1" applyFont="1" applyFill="1" applyBorder="1" applyAlignment="1">
      <alignment horizontal="center"/>
    </xf>
    <xf numFmtId="3" fontId="0" fillId="38" borderId="3" xfId="0" applyNumberFormat="1" applyFont="1" applyFill="1" applyBorder="1" applyAlignment="1">
      <alignment horizontal="center"/>
    </xf>
    <xf numFmtId="3" fontId="0" fillId="38" borderId="15" xfId="0" applyNumberFormat="1" applyFont="1" applyFill="1" applyBorder="1" applyAlignment="1">
      <alignment horizontal="center"/>
    </xf>
    <xf numFmtId="3" fontId="0" fillId="38" borderId="22" xfId="0" applyNumberFormat="1" applyFont="1" applyFill="1" applyBorder="1" applyAlignment="1">
      <alignment horizontal="center"/>
    </xf>
    <xf numFmtId="3" fontId="0" fillId="30" borderId="32" xfId="0" applyNumberFormat="1" applyFont="1" applyFill="1" applyBorder="1" applyAlignment="1">
      <alignment horizontal="center"/>
    </xf>
    <xf numFmtId="3" fontId="0" fillId="30" borderId="50" xfId="0" applyNumberFormat="1" applyFill="1" applyBorder="1" applyAlignment="1">
      <alignment horizontal="center"/>
    </xf>
    <xf numFmtId="3" fontId="0" fillId="38" borderId="16" xfId="0" applyNumberFormat="1" applyFill="1" applyBorder="1" applyAlignment="1">
      <alignment horizontal="center"/>
    </xf>
    <xf numFmtId="3" fontId="0" fillId="38" borderId="6" xfId="0" applyNumberFormat="1" applyFill="1" applyBorder="1" applyAlignment="1">
      <alignment horizontal="center"/>
    </xf>
    <xf numFmtId="3" fontId="0" fillId="38" borderId="17" xfId="0" applyNumberFormat="1" applyFill="1" applyBorder="1" applyAlignment="1">
      <alignment horizontal="center"/>
    </xf>
    <xf numFmtId="3" fontId="0" fillId="30" borderId="32" xfId="0" applyNumberFormat="1" applyFill="1" applyBorder="1" applyAlignment="1">
      <alignment horizontal="center"/>
    </xf>
    <xf numFmtId="3" fontId="0" fillId="38" borderId="4" xfId="0" applyNumberFormat="1" applyFill="1" applyBorder="1" applyAlignment="1">
      <alignment horizontal="center"/>
    </xf>
    <xf numFmtId="3" fontId="0" fillId="38" borderId="1" xfId="0" applyNumberFormat="1" applyFill="1" applyBorder="1" applyAlignment="1">
      <alignment horizontal="center"/>
    </xf>
    <xf numFmtId="3" fontId="0" fillId="38" borderId="2" xfId="0" applyNumberFormat="1" applyFill="1" applyBorder="1" applyAlignment="1">
      <alignment horizontal="center"/>
    </xf>
    <xf numFmtId="3" fontId="0" fillId="30" borderId="31" xfId="0" applyNumberFormat="1" applyFill="1" applyBorder="1" applyAlignment="1">
      <alignment horizontal="center"/>
    </xf>
    <xf numFmtId="3" fontId="0" fillId="38" borderId="55" xfId="0" applyNumberFormat="1" applyFill="1" applyBorder="1" applyAlignment="1">
      <alignment horizontal="center"/>
    </xf>
    <xf numFmtId="3" fontId="0" fillId="38" borderId="46" xfId="0" applyNumberFormat="1" applyFill="1" applyBorder="1" applyAlignment="1">
      <alignment horizontal="center"/>
    </xf>
    <xf numFmtId="3" fontId="0" fillId="38" borderId="22" xfId="0" applyNumberFormat="1" applyFill="1" applyBorder="1" applyAlignment="1">
      <alignment horizontal="center"/>
    </xf>
    <xf numFmtId="3" fontId="0" fillId="30" borderId="47" xfId="0" applyNumberFormat="1" applyFill="1" applyBorder="1" applyAlignment="1">
      <alignment horizontal="center"/>
    </xf>
    <xf numFmtId="170" fontId="0" fillId="38" borderId="25" xfId="0" applyNumberFormat="1" applyFont="1" applyFill="1" applyBorder="1" applyAlignment="1">
      <alignment horizontal="center"/>
    </xf>
    <xf numFmtId="170" fontId="0" fillId="38" borderId="6" xfId="0" applyNumberFormat="1" applyFont="1" applyFill="1" applyBorder="1" applyAlignment="1">
      <alignment horizontal="center"/>
    </xf>
    <xf numFmtId="170" fontId="0" fillId="38" borderId="17" xfId="0" applyNumberFormat="1" applyFont="1" applyFill="1" applyBorder="1" applyAlignment="1">
      <alignment horizontal="center"/>
    </xf>
    <xf numFmtId="170" fontId="0" fillId="30" borderId="32" xfId="0" applyNumberFormat="1" applyFont="1" applyFill="1" applyBorder="1" applyAlignment="1">
      <alignment horizontal="center"/>
    </xf>
    <xf numFmtId="170" fontId="0" fillId="38" borderId="3" xfId="0" applyNumberFormat="1" applyFont="1" applyFill="1" applyBorder="1" applyAlignment="1">
      <alignment horizontal="center"/>
    </xf>
    <xf numFmtId="170" fontId="0" fillId="38" borderId="1" xfId="0" applyNumberFormat="1" applyFont="1" applyFill="1" applyBorder="1" applyAlignment="1">
      <alignment horizontal="center"/>
    </xf>
    <xf numFmtId="170" fontId="0" fillId="38" borderId="2" xfId="0" applyNumberFormat="1" applyFont="1" applyFill="1" applyBorder="1" applyAlignment="1">
      <alignment horizontal="center"/>
    </xf>
    <xf numFmtId="170" fontId="0" fillId="30" borderId="31" xfId="0" applyNumberFormat="1" applyFont="1" applyFill="1" applyBorder="1" applyAlignment="1">
      <alignment horizontal="center"/>
    </xf>
    <xf numFmtId="170" fontId="0" fillId="38" borderId="15" xfId="0" applyNumberFormat="1" applyFont="1" applyFill="1" applyBorder="1" applyAlignment="1">
      <alignment horizontal="center"/>
    </xf>
    <xf numFmtId="170" fontId="0" fillId="38" borderId="46" xfId="0" applyNumberFormat="1" applyFont="1" applyFill="1" applyBorder="1" applyAlignment="1">
      <alignment horizontal="center"/>
    </xf>
    <xf numFmtId="170" fontId="0" fillId="38" borderId="22" xfId="0" applyNumberFormat="1" applyFont="1" applyFill="1" applyBorder="1" applyAlignment="1">
      <alignment horizontal="center"/>
    </xf>
    <xf numFmtId="170" fontId="0" fillId="30" borderId="47" xfId="0" applyNumberFormat="1" applyFont="1" applyFill="1" applyBorder="1" applyAlignment="1">
      <alignment horizontal="center"/>
    </xf>
    <xf numFmtId="0" fontId="0" fillId="30" borderId="49" xfId="0" applyFill="1" applyBorder="1"/>
    <xf numFmtId="0" fontId="0" fillId="30" borderId="50" xfId="0" applyFill="1" applyBorder="1"/>
    <xf numFmtId="0" fontId="14" fillId="4" borderId="1" xfId="0" applyFont="1" applyFill="1" applyBorder="1" applyAlignment="1">
      <alignment horizontal="center" vertical="center" wrapText="1"/>
    </xf>
    <xf numFmtId="171" fontId="19" fillId="36" borderId="1" xfId="0" applyNumberFormat="1" applyFont="1" applyFill="1" applyBorder="1" applyAlignment="1">
      <alignment horizontal="center" vertical="center"/>
    </xf>
    <xf numFmtId="0" fontId="69" fillId="33" borderId="1" xfId="0" applyFont="1" applyFill="1" applyBorder="1" applyAlignment="1">
      <alignment horizontal="center" vertical="center"/>
    </xf>
    <xf numFmtId="9" fontId="15" fillId="30" borderId="1" xfId="6" applyNumberFormat="1" applyFont="1" applyFill="1" applyBorder="1" applyAlignment="1">
      <alignment horizontal="center" vertical="center"/>
    </xf>
    <xf numFmtId="0" fontId="69" fillId="33" borderId="2" xfId="0" applyFont="1" applyFill="1" applyBorder="1" applyAlignment="1">
      <alignment horizontal="center" vertical="center"/>
    </xf>
    <xf numFmtId="10" fontId="15" fillId="3" borderId="0" xfId="0" applyNumberFormat="1" applyFont="1" applyFill="1" applyBorder="1" applyAlignment="1">
      <alignment horizontal="center" vertical="center"/>
    </xf>
    <xf numFmtId="0" fontId="68" fillId="39" borderId="0" xfId="0" applyFont="1" applyFill="1" applyAlignment="1">
      <alignment vertical="center" wrapText="1"/>
    </xf>
    <xf numFmtId="1" fontId="15" fillId="30" borderId="3" xfId="6" applyNumberFormat="1" applyFont="1" applyFill="1" applyBorder="1" applyAlignment="1">
      <alignment horizontal="center" vertical="center"/>
    </xf>
    <xf numFmtId="3" fontId="0" fillId="0" borderId="1" xfId="0" applyNumberFormat="1" applyBorder="1" applyAlignment="1">
      <alignment horizontal="center" vertical="center"/>
    </xf>
    <xf numFmtId="9" fontId="0" fillId="0" borderId="1" xfId="0" applyNumberFormat="1" applyBorder="1" applyAlignment="1">
      <alignment horizontal="center" vertical="center"/>
    </xf>
    <xf numFmtId="9" fontId="0" fillId="0" borderId="1" xfId="1" applyFont="1" applyBorder="1" applyAlignment="1">
      <alignment horizontal="center" vertical="center"/>
    </xf>
    <xf numFmtId="3" fontId="0" fillId="0" borderId="1" xfId="5" applyNumberFormat="1" applyFont="1" applyBorder="1" applyAlignment="1">
      <alignment horizontal="center" vertical="center"/>
    </xf>
    <xf numFmtId="171" fontId="0" fillId="0" borderId="1" xfId="5" applyNumberFormat="1" applyFont="1" applyBorder="1" applyAlignment="1">
      <alignment horizontal="center" vertical="center"/>
    </xf>
    <xf numFmtId="171" fontId="0" fillId="0" borderId="5" xfId="5" applyNumberFormat="1" applyFont="1" applyBorder="1" applyAlignment="1">
      <alignment horizontal="center" vertical="center"/>
    </xf>
    <xf numFmtId="171" fontId="0" fillId="0" borderId="5" xfId="0" applyNumberFormat="1" applyBorder="1" applyAlignment="1">
      <alignment horizontal="center" vertical="center"/>
    </xf>
    <xf numFmtId="0" fontId="78" fillId="3" borderId="0" xfId="0" applyFont="1" applyFill="1" applyBorder="1" applyAlignment="1">
      <alignment horizontal="left" vertical="center"/>
    </xf>
    <xf numFmtId="3" fontId="14" fillId="0" borderId="1" xfId="0" applyNumberFormat="1" applyFont="1" applyBorder="1" applyAlignment="1">
      <alignment horizontal="center" vertical="center"/>
    </xf>
    <xf numFmtId="3" fontId="17" fillId="9" borderId="1" xfId="3" applyNumberFormat="1" applyBorder="1" applyAlignment="1">
      <alignment horizontal="center" vertical="center"/>
    </xf>
    <xf numFmtId="9" fontId="17" fillId="9" borderId="1" xfId="1" applyFont="1" applyFill="1" applyBorder="1" applyAlignment="1">
      <alignment horizontal="center" vertical="center"/>
    </xf>
    <xf numFmtId="3" fontId="14" fillId="0" borderId="1" xfId="5" applyNumberFormat="1" applyFont="1" applyBorder="1" applyAlignment="1">
      <alignment horizontal="center" vertical="center"/>
    </xf>
    <xf numFmtId="9" fontId="17" fillId="9" borderId="1" xfId="3" applyNumberFormat="1" applyBorder="1" applyAlignment="1">
      <alignment horizontal="center" vertical="center"/>
    </xf>
    <xf numFmtId="3" fontId="14" fillId="3" borderId="1" xfId="0" applyNumberFormat="1" applyFont="1" applyFill="1" applyBorder="1" applyAlignment="1">
      <alignment horizontal="center" vertical="center"/>
    </xf>
    <xf numFmtId="0" fontId="77" fillId="3" borderId="1" xfId="0" applyFont="1" applyFill="1" applyBorder="1" applyAlignment="1">
      <alignment horizontal="center" vertical="center"/>
    </xf>
    <xf numFmtId="3" fontId="0" fillId="3" borderId="0" xfId="0" applyNumberFormat="1" applyFill="1" applyAlignment="1">
      <alignment vertical="center"/>
    </xf>
    <xf numFmtId="171" fontId="0" fillId="3" borderId="0" xfId="0" applyNumberFormat="1" applyFill="1" applyAlignment="1">
      <alignment horizontal="center" vertical="center"/>
    </xf>
    <xf numFmtId="1" fontId="0" fillId="0" borderId="0" xfId="0" applyNumberFormat="1" applyAlignment="1">
      <alignment horizontal="center" vertical="center"/>
    </xf>
    <xf numFmtId="9" fontId="77" fillId="30" borderId="1" xfId="1" applyFont="1" applyFill="1" applyBorder="1" applyAlignment="1">
      <alignment horizontal="center" vertical="center"/>
    </xf>
    <xf numFmtId="3" fontId="14" fillId="30" borderId="1" xfId="0" applyNumberFormat="1" applyFont="1" applyFill="1" applyBorder="1" applyAlignment="1">
      <alignment horizontal="center" vertical="center"/>
    </xf>
    <xf numFmtId="1" fontId="79" fillId="9" borderId="1" xfId="3" applyNumberFormat="1" applyFont="1" applyBorder="1" applyAlignment="1">
      <alignment horizontal="center" vertical="center"/>
    </xf>
    <xf numFmtId="3" fontId="0" fillId="0" borderId="63" xfId="0" applyNumberFormat="1" applyFont="1" applyFill="1" applyBorder="1" applyAlignment="1">
      <alignment horizontal="center" vertical="center"/>
    </xf>
    <xf numFmtId="3" fontId="0" fillId="0" borderId="51" xfId="0" applyNumberFormat="1" applyFont="1" applyFill="1" applyBorder="1" applyAlignment="1">
      <alignment horizontal="center" vertical="center"/>
    </xf>
    <xf numFmtId="3" fontId="0" fillId="0" borderId="62" xfId="0" applyNumberFormat="1" applyFont="1" applyFill="1" applyBorder="1" applyAlignment="1">
      <alignment horizontal="center" vertical="center"/>
    </xf>
    <xf numFmtId="3" fontId="0" fillId="0" borderId="16" xfId="0" applyNumberFormat="1" applyFont="1" applyFill="1" applyBorder="1" applyAlignment="1">
      <alignment horizontal="center" vertical="center"/>
    </xf>
    <xf numFmtId="3" fontId="0" fillId="0" borderId="82" xfId="0" applyNumberFormat="1" applyFont="1" applyFill="1" applyBorder="1" applyAlignment="1">
      <alignment horizontal="center" vertical="center"/>
    </xf>
    <xf numFmtId="3" fontId="0" fillId="3" borderId="4" xfId="0" applyNumberFormat="1" applyFont="1" applyFill="1" applyBorder="1" applyAlignment="1">
      <alignment horizontal="center" vertical="center"/>
    </xf>
    <xf numFmtId="3" fontId="0" fillId="3" borderId="59" xfId="0" applyNumberFormat="1" applyFont="1" applyFill="1" applyBorder="1" applyAlignment="1">
      <alignment horizontal="center" vertical="center"/>
    </xf>
    <xf numFmtId="1" fontId="80" fillId="3" borderId="4" xfId="0" applyNumberFormat="1" applyFont="1" applyFill="1" applyBorder="1" applyAlignment="1">
      <alignment horizontal="center"/>
    </xf>
    <xf numFmtId="1" fontId="80" fillId="3" borderId="1" xfId="0" applyNumberFormat="1" applyFont="1" applyFill="1" applyBorder="1" applyAlignment="1">
      <alignment horizontal="center"/>
    </xf>
    <xf numFmtId="1" fontId="80" fillId="3" borderId="31" xfId="0" applyNumberFormat="1" applyFont="1" applyFill="1" applyBorder="1" applyAlignment="1">
      <alignment horizontal="center"/>
    </xf>
    <xf numFmtId="172" fontId="0" fillId="3" borderId="0" xfId="0" applyNumberFormat="1" applyFont="1" applyFill="1"/>
    <xf numFmtId="171" fontId="0" fillId="0" borderId="1" xfId="0" applyNumberFormat="1" applyFont="1" applyFill="1" applyBorder="1" applyAlignment="1">
      <alignment horizontal="center"/>
    </xf>
    <xf numFmtId="171" fontId="0" fillId="0" borderId="49" xfId="0" applyNumberFormat="1" applyFont="1" applyFill="1" applyBorder="1" applyAlignment="1">
      <alignment horizontal="center"/>
    </xf>
    <xf numFmtId="171" fontId="0" fillId="0" borderId="50" xfId="0" applyNumberFormat="1" applyFont="1" applyFill="1" applyBorder="1" applyAlignment="1">
      <alignment horizontal="center"/>
    </xf>
    <xf numFmtId="171" fontId="0" fillId="0" borderId="4" xfId="0" applyNumberFormat="1" applyFont="1" applyFill="1" applyBorder="1" applyAlignment="1">
      <alignment horizontal="center"/>
    </xf>
    <xf numFmtId="171" fontId="0" fillId="0" borderId="31" xfId="0" applyNumberFormat="1" applyFont="1" applyFill="1" applyBorder="1" applyAlignment="1">
      <alignment horizontal="center"/>
    </xf>
    <xf numFmtId="171" fontId="0" fillId="0" borderId="55" xfId="0" applyNumberFormat="1" applyFont="1" applyFill="1" applyBorder="1" applyAlignment="1">
      <alignment horizontal="center"/>
    </xf>
    <xf numFmtId="171" fontId="0" fillId="0" borderId="46" xfId="0" applyNumberFormat="1" applyFont="1" applyFill="1" applyBorder="1" applyAlignment="1">
      <alignment horizontal="center"/>
    </xf>
    <xf numFmtId="171" fontId="0" fillId="0" borderId="47" xfId="0" applyNumberFormat="1" applyFont="1" applyFill="1" applyBorder="1" applyAlignment="1">
      <alignment horizontal="center"/>
    </xf>
    <xf numFmtId="0" fontId="71" fillId="31" borderId="42" xfId="0" applyFont="1" applyFill="1" applyBorder="1" applyAlignment="1">
      <alignment vertical="center"/>
    </xf>
    <xf numFmtId="0" fontId="71" fillId="31" borderId="43" xfId="0" applyFont="1" applyFill="1" applyBorder="1" applyAlignment="1">
      <alignment vertical="center"/>
    </xf>
    <xf numFmtId="0" fontId="71" fillId="31" borderId="24" xfId="0" applyFont="1" applyFill="1" applyBorder="1" applyAlignment="1">
      <alignment vertical="center"/>
    </xf>
    <xf numFmtId="0" fontId="68" fillId="31" borderId="42" xfId="0" applyFont="1" applyFill="1" applyBorder="1" applyAlignment="1">
      <alignment vertical="center"/>
    </xf>
    <xf numFmtId="0" fontId="68" fillId="31" borderId="43" xfId="0" applyFont="1" applyFill="1" applyBorder="1" applyAlignment="1">
      <alignment vertical="center"/>
    </xf>
    <xf numFmtId="0" fontId="68" fillId="31" borderId="24" xfId="0" applyFont="1" applyFill="1" applyBorder="1" applyAlignment="1">
      <alignment vertical="center"/>
    </xf>
    <xf numFmtId="0" fontId="71" fillId="39" borderId="0" xfId="0" applyFont="1" applyFill="1" applyBorder="1" applyAlignment="1">
      <alignment horizontal="left" vertical="center"/>
    </xf>
    <xf numFmtId="0" fontId="14" fillId="4" borderId="6" xfId="0" applyFont="1" applyFill="1" applyBorder="1" applyAlignment="1">
      <alignment horizontal="center" vertical="center" wrapText="1"/>
    </xf>
    <xf numFmtId="4" fontId="0" fillId="3" borderId="0" xfId="0" applyNumberFormat="1" applyFont="1" applyFill="1"/>
    <xf numFmtId="166" fontId="0" fillId="3" borderId="0" xfId="0" applyNumberFormat="1" applyFont="1" applyFill="1" applyBorder="1" applyAlignment="1">
      <alignment horizontal="center" vertical="center"/>
    </xf>
    <xf numFmtId="166" fontId="0" fillId="3" borderId="0" xfId="0" applyNumberFormat="1" applyFont="1" applyFill="1" applyBorder="1"/>
    <xf numFmtId="1" fontId="0" fillId="3" borderId="1" xfId="0" applyNumberFormat="1" applyFill="1" applyBorder="1" applyAlignment="1">
      <alignment horizontal="center" vertical="center"/>
    </xf>
    <xf numFmtId="3" fontId="0" fillId="3" borderId="1" xfId="0" applyNumberFormat="1" applyFill="1" applyBorder="1" applyAlignment="1">
      <alignment horizontal="center" vertical="center"/>
    </xf>
    <xf numFmtId="9" fontId="0" fillId="3" borderId="1" xfId="1" applyFont="1" applyFill="1" applyBorder="1" applyAlignment="1">
      <alignment horizontal="center" vertical="center"/>
    </xf>
    <xf numFmtId="164" fontId="0" fillId="3" borderId="0" xfId="1" applyNumberFormat="1" applyFont="1" applyFill="1" applyBorder="1" applyAlignment="1"/>
    <xf numFmtId="3" fontId="15" fillId="15" borderId="4" xfId="0" applyNumberFormat="1" applyFont="1" applyFill="1" applyBorder="1" applyAlignment="1">
      <alignment horizontal="center"/>
    </xf>
    <xf numFmtId="3" fontId="15" fillId="15" borderId="1" xfId="0" applyNumberFormat="1" applyFont="1" applyFill="1" applyBorder="1" applyAlignment="1">
      <alignment horizontal="center"/>
    </xf>
    <xf numFmtId="3" fontId="15" fillId="15" borderId="31" xfId="0" applyNumberFormat="1" applyFont="1" applyFill="1" applyBorder="1" applyAlignment="1">
      <alignment horizontal="center"/>
    </xf>
    <xf numFmtId="3" fontId="14" fillId="0" borderId="0" xfId="0" applyNumberFormat="1" applyFont="1" applyBorder="1" applyAlignment="1">
      <alignment horizontal="center" vertical="center"/>
    </xf>
    <xf numFmtId="9" fontId="0" fillId="0" borderId="0" xfId="1" applyFont="1"/>
    <xf numFmtId="3" fontId="0" fillId="0" borderId="63" xfId="0" applyNumberFormat="1" applyFont="1" applyFill="1" applyBorder="1" applyAlignment="1">
      <alignment horizontal="center"/>
    </xf>
    <xf numFmtId="3" fontId="0" fillId="0" borderId="1" xfId="0" applyNumberFormat="1" applyFont="1" applyFill="1" applyBorder="1" applyAlignment="1">
      <alignment horizontal="center"/>
    </xf>
    <xf numFmtId="3" fontId="0" fillId="0" borderId="49" xfId="0" applyNumberFormat="1" applyFont="1" applyFill="1" applyBorder="1" applyAlignment="1">
      <alignment horizontal="center"/>
    </xf>
    <xf numFmtId="3" fontId="0" fillId="0" borderId="50" xfId="0" applyNumberFormat="1" applyFont="1" applyFill="1" applyBorder="1" applyAlignment="1">
      <alignment horizontal="center"/>
    </xf>
    <xf numFmtId="3" fontId="0" fillId="0" borderId="4" xfId="0" applyNumberFormat="1" applyFont="1" applyFill="1" applyBorder="1" applyAlignment="1">
      <alignment horizontal="center"/>
    </xf>
    <xf numFmtId="3" fontId="0" fillId="0" borderId="31" xfId="0" applyNumberFormat="1" applyFont="1" applyFill="1" applyBorder="1" applyAlignment="1">
      <alignment horizontal="center"/>
    </xf>
    <xf numFmtId="0" fontId="19" fillId="10" borderId="30" xfId="0" applyFont="1" applyFill="1" applyBorder="1" applyAlignment="1">
      <alignment horizontal="center"/>
    </xf>
    <xf numFmtId="9" fontId="15" fillId="3" borderId="84" xfId="1" applyFont="1" applyFill="1" applyBorder="1" applyAlignment="1">
      <alignment horizontal="center"/>
    </xf>
    <xf numFmtId="9" fontId="15" fillId="3" borderId="5" xfId="1" applyFont="1" applyFill="1" applyBorder="1" applyAlignment="1">
      <alignment horizontal="center"/>
    </xf>
    <xf numFmtId="9" fontId="15" fillId="3" borderId="36" xfId="1" applyFont="1" applyFill="1" applyBorder="1" applyAlignment="1">
      <alignment horizontal="center"/>
    </xf>
    <xf numFmtId="0" fontId="71" fillId="31" borderId="30" xfId="0" applyFont="1" applyFill="1" applyBorder="1" applyAlignment="1">
      <alignment vertical="center"/>
    </xf>
    <xf numFmtId="0" fontId="30" fillId="19" borderId="43" xfId="0" applyFont="1" applyFill="1" applyBorder="1" applyAlignment="1">
      <alignment vertical="center"/>
    </xf>
    <xf numFmtId="0" fontId="30" fillId="19" borderId="24" xfId="0" applyFont="1" applyFill="1" applyBorder="1" applyAlignment="1">
      <alignment vertical="center"/>
    </xf>
    <xf numFmtId="49" fontId="30" fillId="19" borderId="43" xfId="0" applyNumberFormat="1" applyFont="1" applyFill="1" applyBorder="1" applyAlignment="1">
      <alignment horizontal="left" vertical="center"/>
    </xf>
    <xf numFmtId="49" fontId="22" fillId="19" borderId="43" xfId="0" applyNumberFormat="1" applyFont="1" applyFill="1" applyBorder="1" applyAlignment="1">
      <alignment horizontal="left" vertical="center"/>
    </xf>
    <xf numFmtId="49" fontId="22" fillId="19" borderId="24" xfId="0" applyNumberFormat="1" applyFont="1" applyFill="1" applyBorder="1" applyAlignment="1">
      <alignment horizontal="left" vertical="center"/>
    </xf>
    <xf numFmtId="3" fontId="14" fillId="4" borderId="1" xfId="0" applyNumberFormat="1" applyFont="1" applyFill="1" applyBorder="1" applyAlignment="1">
      <alignment horizontal="center" vertical="center"/>
    </xf>
    <xf numFmtId="0" fontId="0" fillId="40" borderId="43" xfId="0" applyFill="1" applyBorder="1" applyAlignment="1">
      <alignment vertical="center"/>
    </xf>
    <xf numFmtId="0" fontId="0" fillId="40" borderId="24" xfId="0" applyFill="1" applyBorder="1" applyAlignment="1">
      <alignment vertical="center"/>
    </xf>
    <xf numFmtId="0" fontId="14" fillId="21" borderId="42" xfId="0" applyFont="1" applyFill="1" applyBorder="1" applyAlignment="1">
      <alignment horizontal="center"/>
    </xf>
    <xf numFmtId="0" fontId="58" fillId="21" borderId="33" xfId="0" applyFont="1" applyFill="1" applyBorder="1" applyAlignment="1">
      <alignment horizontal="center"/>
    </xf>
    <xf numFmtId="164" fontId="56" fillId="21" borderId="34" xfId="0" applyNumberFormat="1" applyFont="1" applyFill="1" applyBorder="1" applyAlignment="1">
      <alignment horizontal="center"/>
    </xf>
    <xf numFmtId="164" fontId="56" fillId="21" borderId="35" xfId="0" applyNumberFormat="1" applyFont="1" applyFill="1" applyBorder="1" applyAlignment="1">
      <alignment horizontal="center"/>
    </xf>
    <xf numFmtId="0" fontId="5" fillId="21" borderId="30" xfId="0" applyFont="1" applyFill="1" applyBorder="1" applyAlignment="1">
      <alignment horizontal="center"/>
    </xf>
    <xf numFmtId="3" fontId="0" fillId="0" borderId="1" xfId="0" applyNumberFormat="1" applyFont="1" applyBorder="1" applyAlignment="1">
      <alignment horizontal="center"/>
    </xf>
    <xf numFmtId="0" fontId="0" fillId="0" borderId="8" xfId="0" applyBorder="1" applyAlignment="1">
      <alignment vertical="center"/>
    </xf>
    <xf numFmtId="0" fontId="0" fillId="0" borderId="10" xfId="0" applyBorder="1" applyAlignment="1">
      <alignment vertical="center"/>
    </xf>
    <xf numFmtId="0" fontId="19" fillId="43" borderId="92" xfId="0" applyFont="1" applyFill="1" applyBorder="1" applyAlignment="1">
      <alignment horizontal="center" vertical="center"/>
    </xf>
    <xf numFmtId="0" fontId="19" fillId="43" borderId="93" xfId="0" applyFont="1" applyFill="1" applyBorder="1" applyAlignment="1">
      <alignment horizontal="center" vertical="center"/>
    </xf>
    <xf numFmtId="0" fontId="19" fillId="43" borderId="56" xfId="0" applyFont="1" applyFill="1" applyBorder="1" applyAlignment="1">
      <alignment horizontal="center" vertical="center"/>
    </xf>
    <xf numFmtId="0" fontId="19" fillId="44" borderId="63" xfId="0" applyFont="1" applyFill="1" applyBorder="1" applyAlignment="1">
      <alignment horizontal="center"/>
    </xf>
    <xf numFmtId="0" fontId="19" fillId="44" borderId="61" xfId="0" applyFont="1" applyFill="1" applyBorder="1" applyAlignment="1">
      <alignment horizontal="center"/>
    </xf>
    <xf numFmtId="0" fontId="19" fillId="44" borderId="4" xfId="0" applyFont="1" applyFill="1" applyBorder="1" applyAlignment="1">
      <alignment horizontal="center"/>
    </xf>
    <xf numFmtId="0" fontId="19" fillId="44" borderId="2" xfId="0" applyFont="1" applyFill="1" applyBorder="1" applyAlignment="1">
      <alignment horizontal="center"/>
    </xf>
    <xf numFmtId="0" fontId="19" fillId="44" borderId="55" xfId="0" applyFont="1" applyFill="1" applyBorder="1" applyAlignment="1">
      <alignment horizontal="center"/>
    </xf>
    <xf numFmtId="0" fontId="19" fillId="44" borderId="22" xfId="0" applyFont="1" applyFill="1" applyBorder="1" applyAlignment="1">
      <alignment horizontal="center"/>
    </xf>
    <xf numFmtId="0" fontId="19" fillId="44" borderId="84" xfId="0" applyFont="1" applyFill="1" applyBorder="1" applyAlignment="1">
      <alignment horizontal="center"/>
    </xf>
    <xf numFmtId="0" fontId="19" fillId="44" borderId="26" xfId="0" applyFont="1" applyFill="1" applyBorder="1" applyAlignment="1">
      <alignment horizontal="center"/>
    </xf>
    <xf numFmtId="0" fontId="19" fillId="43" borderId="58" xfId="0" applyFont="1" applyFill="1" applyBorder="1" applyAlignment="1">
      <alignment horizontal="center" vertical="center"/>
    </xf>
    <xf numFmtId="3" fontId="74" fillId="45" borderId="57" xfId="0" applyNumberFormat="1" applyFont="1" applyFill="1" applyBorder="1" applyAlignment="1" applyProtection="1">
      <alignment horizontal="center" vertical="center"/>
    </xf>
    <xf numFmtId="0" fontId="52" fillId="36" borderId="57" xfId="0" applyFont="1" applyFill="1" applyBorder="1" applyAlignment="1">
      <alignment horizontal="center" vertical="center"/>
    </xf>
    <xf numFmtId="0" fontId="52" fillId="36" borderId="77" xfId="0" applyFont="1" applyFill="1" applyBorder="1" applyAlignment="1">
      <alignment horizontal="center" vertical="center"/>
    </xf>
    <xf numFmtId="0" fontId="52" fillId="36" borderId="81" xfId="0" applyFont="1" applyFill="1" applyBorder="1" applyAlignment="1">
      <alignment horizontal="center" vertical="center"/>
    </xf>
    <xf numFmtId="0" fontId="73" fillId="43" borderId="94" xfId="0" applyFont="1" applyFill="1" applyBorder="1" applyAlignment="1">
      <alignment horizontal="center" vertical="center"/>
    </xf>
    <xf numFmtId="0" fontId="73" fillId="43" borderId="99" xfId="0" applyFont="1" applyFill="1" applyBorder="1" applyAlignment="1">
      <alignment horizontal="center" vertical="center" wrapText="1"/>
    </xf>
    <xf numFmtId="0" fontId="73" fillId="43" borderId="100" xfId="0" applyFont="1" applyFill="1" applyBorder="1" applyAlignment="1">
      <alignment horizontal="center" vertical="center" wrapText="1"/>
    </xf>
    <xf numFmtId="0" fontId="73" fillId="43" borderId="101" xfId="0" applyFont="1" applyFill="1" applyBorder="1" applyAlignment="1">
      <alignment horizontal="center" vertical="center" wrapText="1"/>
    </xf>
    <xf numFmtId="0" fontId="73" fillId="43" borderId="42" xfId="0" applyFont="1" applyFill="1" applyBorder="1" applyAlignment="1">
      <alignment horizontal="center" vertical="center"/>
    </xf>
    <xf numFmtId="0" fontId="73" fillId="43" borderId="30" xfId="0" applyFont="1" applyFill="1" applyBorder="1" applyAlignment="1">
      <alignment horizontal="center" vertical="center"/>
    </xf>
    <xf numFmtId="0" fontId="0" fillId="0" borderId="0" xfId="0" applyFont="1" applyAlignment="1">
      <alignment horizontal="center" vertical="center"/>
    </xf>
    <xf numFmtId="176" fontId="0" fillId="0" borderId="0" xfId="0" applyNumberFormat="1" applyFont="1" applyBorder="1" applyAlignment="1">
      <alignment horizontal="center"/>
    </xf>
    <xf numFmtId="3" fontId="14" fillId="42" borderId="6" xfId="0" applyNumberFormat="1" applyFont="1" applyFill="1" applyBorder="1" applyAlignment="1">
      <alignment horizontal="center" vertical="center"/>
    </xf>
    <xf numFmtId="3" fontId="14" fillId="42" borderId="1" xfId="0" applyNumberFormat="1" applyFont="1" applyFill="1" applyBorder="1" applyAlignment="1">
      <alignment horizontal="center" vertical="center"/>
    </xf>
    <xf numFmtId="171" fontId="14" fillId="42" borderId="1" xfId="0" applyNumberFormat="1" applyFont="1" applyFill="1" applyBorder="1" applyAlignment="1">
      <alignment horizontal="center" vertical="center"/>
    </xf>
    <xf numFmtId="0" fontId="14" fillId="42" borderId="1" xfId="0" applyFont="1" applyFill="1" applyBorder="1" applyAlignment="1">
      <alignment horizontal="center" vertical="center" wrapText="1"/>
    </xf>
    <xf numFmtId="3" fontId="14" fillId="30" borderId="6" xfId="0" applyNumberFormat="1" applyFont="1" applyFill="1" applyBorder="1" applyAlignment="1">
      <alignment horizontal="center" vertical="center"/>
    </xf>
    <xf numFmtId="9" fontId="14" fillId="30" borderId="6" xfId="0" applyNumberFormat="1" applyFont="1" applyFill="1" applyBorder="1" applyAlignment="1">
      <alignment horizontal="center"/>
    </xf>
    <xf numFmtId="0" fontId="14" fillId="30" borderId="1" xfId="0" applyFont="1" applyFill="1" applyBorder="1" applyAlignment="1">
      <alignment horizontal="center" vertical="center" wrapText="1"/>
    </xf>
    <xf numFmtId="1" fontId="14" fillId="30" borderId="6" xfId="0" applyNumberFormat="1" applyFont="1" applyFill="1" applyBorder="1" applyAlignment="1">
      <alignment horizontal="center" vertical="center"/>
    </xf>
    <xf numFmtId="1" fontId="14" fillId="30" borderId="1" xfId="0" applyNumberFormat="1" applyFont="1" applyFill="1" applyBorder="1" applyAlignment="1">
      <alignment horizontal="center" vertical="center"/>
    </xf>
    <xf numFmtId="3" fontId="0" fillId="3" borderId="5" xfId="1" applyNumberFormat="1" applyFont="1" applyFill="1" applyBorder="1" applyAlignment="1">
      <alignment horizontal="center"/>
    </xf>
    <xf numFmtId="3" fontId="0" fillId="3" borderId="6" xfId="1" applyNumberFormat="1" applyFont="1" applyFill="1" applyBorder="1" applyAlignment="1">
      <alignment horizontal="center"/>
    </xf>
    <xf numFmtId="3" fontId="0" fillId="0" borderId="5" xfId="0" applyNumberFormat="1" applyFont="1" applyBorder="1" applyAlignment="1">
      <alignment horizontal="center"/>
    </xf>
    <xf numFmtId="9" fontId="0" fillId="30" borderId="5" xfId="1" applyFont="1" applyFill="1" applyBorder="1" applyAlignment="1">
      <alignment horizontal="center"/>
    </xf>
    <xf numFmtId="171" fontId="14" fillId="42" borderId="6" xfId="0" applyNumberFormat="1" applyFont="1" applyFill="1" applyBorder="1" applyAlignment="1">
      <alignment horizontal="center" vertical="center"/>
    </xf>
    <xf numFmtId="9" fontId="0" fillId="46" borderId="1" xfId="1" applyFont="1" applyFill="1" applyBorder="1" applyAlignment="1">
      <alignment horizontal="center" vertical="center"/>
    </xf>
    <xf numFmtId="3" fontId="0" fillId="3" borderId="5" xfId="1" applyNumberFormat="1" applyFont="1" applyFill="1" applyBorder="1" applyAlignment="1">
      <alignment horizontal="center" vertical="center"/>
    </xf>
    <xf numFmtId="3" fontId="0" fillId="3" borderId="6" xfId="1" applyNumberFormat="1" applyFont="1" applyFill="1" applyBorder="1" applyAlignment="1">
      <alignment horizontal="center" vertical="center"/>
    </xf>
    <xf numFmtId="3" fontId="0" fillId="3" borderId="6" xfId="0" applyNumberFormat="1" applyFont="1" applyFill="1" applyBorder="1" applyAlignment="1">
      <alignment horizontal="center" vertical="center"/>
    </xf>
    <xf numFmtId="0" fontId="0" fillId="30" borderId="1" xfId="0" applyFill="1" applyBorder="1" applyAlignment="1">
      <alignment horizontal="center" vertical="center"/>
    </xf>
    <xf numFmtId="3" fontId="0" fillId="30" borderId="55" xfId="0" applyNumberFormat="1" applyFont="1" applyFill="1" applyBorder="1" applyAlignment="1">
      <alignment horizontal="center"/>
    </xf>
    <xf numFmtId="0" fontId="14" fillId="21" borderId="56" xfId="0" applyFont="1" applyFill="1" applyBorder="1" applyAlignment="1">
      <alignment horizontal="center" vertical="center"/>
    </xf>
    <xf numFmtId="0" fontId="0" fillId="0" borderId="0" xfId="0"/>
    <xf numFmtId="0" fontId="0" fillId="3" borderId="0" xfId="0" applyFill="1"/>
    <xf numFmtId="0" fontId="0" fillId="3" borderId="0" xfId="0" applyFill="1" applyBorder="1"/>
    <xf numFmtId="0" fontId="0" fillId="3" borderId="0" xfId="0" applyFont="1" applyFill="1"/>
    <xf numFmtId="0" fontId="0" fillId="3" borderId="0" xfId="0" applyFill="1" applyAlignment="1"/>
    <xf numFmtId="0" fontId="0" fillId="3" borderId="0" xfId="0" applyFill="1" applyAlignment="1">
      <alignment vertical="center"/>
    </xf>
    <xf numFmtId="0" fontId="0" fillId="0" borderId="0" xfId="0" applyAlignment="1">
      <alignment vertical="center"/>
    </xf>
    <xf numFmtId="0" fontId="14" fillId="3" borderId="0" xfId="0" applyFont="1" applyFill="1" applyAlignment="1"/>
    <xf numFmtId="3" fontId="14" fillId="21" borderId="38" xfId="0" applyNumberFormat="1" applyFont="1" applyFill="1" applyBorder="1" applyAlignment="1">
      <alignment horizontal="center"/>
    </xf>
    <xf numFmtId="0" fontId="0" fillId="0" borderId="0" xfId="0" applyFont="1"/>
    <xf numFmtId="0" fontId="0" fillId="3" borderId="0" xfId="0" applyFont="1" applyFill="1" applyAlignment="1">
      <alignment vertical="center"/>
    </xf>
    <xf numFmtId="0" fontId="0" fillId="3" borderId="0" xfId="0" applyFont="1" applyFill="1" applyBorder="1"/>
    <xf numFmtId="0" fontId="0" fillId="3" borderId="0" xfId="0" applyFont="1" applyFill="1" applyAlignment="1"/>
    <xf numFmtId="0" fontId="0" fillId="3" borderId="0" xfId="0" applyFont="1" applyFill="1" applyBorder="1" applyAlignment="1"/>
    <xf numFmtId="0" fontId="14" fillId="21" borderId="57" xfId="0" applyFont="1" applyFill="1" applyBorder="1" applyAlignment="1">
      <alignment horizontal="center" vertical="center"/>
    </xf>
    <xf numFmtId="0" fontId="14" fillId="21" borderId="77" xfId="0" applyFont="1" applyFill="1" applyBorder="1" applyAlignment="1">
      <alignment horizontal="center" vertical="center"/>
    </xf>
    <xf numFmtId="0" fontId="14" fillId="21" borderId="58" xfId="0" applyFont="1" applyFill="1" applyBorder="1" applyAlignment="1">
      <alignment horizontal="center" vertical="center"/>
    </xf>
    <xf numFmtId="0" fontId="0" fillId="0" borderId="0" xfId="0" applyFill="1" applyBorder="1"/>
    <xf numFmtId="171" fontId="14" fillId="21" borderId="33" xfId="0" applyNumberFormat="1" applyFont="1" applyFill="1" applyBorder="1" applyAlignment="1">
      <alignment horizontal="center"/>
    </xf>
    <xf numFmtId="3" fontId="14" fillId="0" borderId="34" xfId="0" applyNumberFormat="1" applyFont="1" applyBorder="1" applyAlignment="1">
      <alignment horizontal="center" vertical="center"/>
    </xf>
    <xf numFmtId="0" fontId="54" fillId="25" borderId="42" xfId="0" applyFont="1" applyFill="1" applyBorder="1" applyAlignment="1">
      <alignment horizontal="center"/>
    </xf>
    <xf numFmtId="171" fontId="14" fillId="21" borderId="34" xfId="0" applyNumberFormat="1" applyFont="1" applyFill="1" applyBorder="1" applyAlignment="1">
      <alignment horizontal="center"/>
    </xf>
    <xf numFmtId="171" fontId="14" fillId="21" borderId="35" xfId="0" applyNumberFormat="1" applyFont="1" applyFill="1" applyBorder="1" applyAlignment="1">
      <alignment horizontal="center"/>
    </xf>
    <xf numFmtId="171" fontId="14" fillId="21" borderId="44" xfId="0" applyNumberFormat="1" applyFont="1" applyFill="1" applyBorder="1" applyAlignment="1">
      <alignment horizontal="center"/>
    </xf>
    <xf numFmtId="3" fontId="14" fillId="3" borderId="33" xfId="0" applyNumberFormat="1" applyFont="1" applyFill="1" applyBorder="1" applyAlignment="1">
      <alignment horizontal="center"/>
    </xf>
    <xf numFmtId="164" fontId="58" fillId="0" borderId="0" xfId="0" applyNumberFormat="1" applyFont="1" applyBorder="1" applyAlignment="1">
      <alignment horizontal="center"/>
    </xf>
    <xf numFmtId="3" fontId="14" fillId="3" borderId="49" xfId="0" applyNumberFormat="1" applyFont="1" applyFill="1" applyBorder="1" applyAlignment="1">
      <alignment horizontal="center" vertical="center"/>
    </xf>
    <xf numFmtId="164" fontId="58" fillId="0" borderId="72" xfId="0" applyNumberFormat="1" applyFont="1" applyBorder="1" applyAlignment="1">
      <alignment horizontal="center"/>
    </xf>
    <xf numFmtId="3" fontId="14" fillId="3" borderId="51" xfId="0" applyNumberFormat="1" applyFont="1" applyFill="1" applyBorder="1" applyAlignment="1">
      <alignment horizontal="center" vertical="center"/>
    </xf>
    <xf numFmtId="3" fontId="14" fillId="3" borderId="73" xfId="0" applyNumberFormat="1" applyFont="1" applyFill="1" applyBorder="1" applyAlignment="1">
      <alignment horizontal="center"/>
    </xf>
    <xf numFmtId="171" fontId="14" fillId="3" borderId="63" xfId="0" applyNumberFormat="1" applyFont="1" applyFill="1" applyBorder="1" applyAlignment="1">
      <alignment horizontal="center" vertical="center"/>
    </xf>
    <xf numFmtId="3" fontId="0" fillId="30" borderId="4" xfId="0" applyNumberFormat="1" applyFont="1" applyFill="1" applyBorder="1" applyAlignment="1">
      <alignment horizontal="center"/>
    </xf>
    <xf numFmtId="3" fontId="0" fillId="30" borderId="1" xfId="0" applyNumberFormat="1" applyFont="1" applyFill="1" applyBorder="1" applyAlignment="1">
      <alignment horizontal="center"/>
    </xf>
    <xf numFmtId="9" fontId="0" fillId="35" borderId="1" xfId="1" applyFont="1" applyFill="1" applyBorder="1" applyAlignment="1">
      <alignment horizontal="center" vertical="center"/>
    </xf>
    <xf numFmtId="3" fontId="0" fillId="38" borderId="50" xfId="0" applyNumberFormat="1" applyFont="1" applyFill="1" applyBorder="1" applyAlignment="1">
      <alignment horizontal="center"/>
    </xf>
    <xf numFmtId="3" fontId="0" fillId="38" borderId="31" xfId="0" applyNumberFormat="1" applyFont="1" applyFill="1" applyBorder="1" applyAlignment="1">
      <alignment horizontal="center"/>
    </xf>
    <xf numFmtId="3" fontId="0" fillId="38" borderId="47" xfId="0" applyNumberFormat="1" applyFont="1" applyFill="1" applyBorder="1" applyAlignment="1">
      <alignment horizontal="center"/>
    </xf>
    <xf numFmtId="3" fontId="0" fillId="30" borderId="63" xfId="0" applyNumberFormat="1" applyFont="1" applyFill="1" applyBorder="1" applyAlignment="1">
      <alignment horizontal="center"/>
    </xf>
    <xf numFmtId="3" fontId="0" fillId="30" borderId="49" xfId="0" applyNumberFormat="1" applyFont="1" applyFill="1" applyBorder="1" applyAlignment="1">
      <alignment horizontal="center"/>
    </xf>
    <xf numFmtId="3" fontId="0" fillId="30" borderId="46" xfId="0" applyNumberFormat="1" applyFont="1" applyFill="1" applyBorder="1" applyAlignment="1">
      <alignment horizontal="center"/>
    </xf>
    <xf numFmtId="164" fontId="0" fillId="3" borderId="0" xfId="1" applyNumberFormat="1" applyFont="1" applyFill="1" applyBorder="1" applyAlignment="1"/>
    <xf numFmtId="3" fontId="14" fillId="0" borderId="0" xfId="0" applyNumberFormat="1" applyFont="1" applyBorder="1" applyAlignment="1">
      <alignment horizontal="center" vertical="center"/>
    </xf>
    <xf numFmtId="0" fontId="14" fillId="21" borderId="54" xfId="0" applyFont="1" applyFill="1" applyBorder="1" applyAlignment="1">
      <alignment horizontal="center"/>
    </xf>
    <xf numFmtId="0" fontId="58" fillId="21" borderId="73" xfId="0" applyFont="1" applyFill="1" applyBorder="1" applyAlignment="1">
      <alignment horizontal="center"/>
    </xf>
    <xf numFmtId="164" fontId="56" fillId="21" borderId="44" xfId="0" applyNumberFormat="1" applyFont="1" applyFill="1" applyBorder="1" applyAlignment="1">
      <alignment horizontal="center"/>
    </xf>
    <xf numFmtId="171" fontId="0" fillId="3" borderId="0" xfId="0" applyNumberFormat="1" applyFont="1" applyFill="1" applyBorder="1" applyAlignment="1">
      <alignment horizontal="center"/>
    </xf>
    <xf numFmtId="164" fontId="56" fillId="21" borderId="75" xfId="0" applyNumberFormat="1" applyFont="1" applyFill="1" applyBorder="1" applyAlignment="1">
      <alignment horizontal="center"/>
    </xf>
    <xf numFmtId="164" fontId="56" fillId="21" borderId="76" xfId="0" applyNumberFormat="1" applyFont="1" applyFill="1" applyBorder="1" applyAlignment="1">
      <alignment horizontal="center"/>
    </xf>
    <xf numFmtId="3" fontId="0" fillId="30" borderId="84" xfId="0" applyNumberFormat="1" applyFont="1" applyFill="1" applyBorder="1" applyAlignment="1">
      <alignment horizontal="center"/>
    </xf>
    <xf numFmtId="3" fontId="0" fillId="30" borderId="5" xfId="0" applyNumberFormat="1" applyFont="1" applyFill="1" applyBorder="1" applyAlignment="1">
      <alignment horizontal="center"/>
    </xf>
    <xf numFmtId="3" fontId="0" fillId="38" borderId="36" xfId="0" applyNumberFormat="1" applyFont="1" applyFill="1" applyBorder="1" applyAlignment="1">
      <alignment horizontal="center"/>
    </xf>
    <xf numFmtId="0" fontId="0" fillId="41" borderId="1" xfId="0" applyFont="1" applyFill="1" applyBorder="1" applyAlignment="1">
      <alignment horizontal="center"/>
    </xf>
    <xf numFmtId="0" fontId="14" fillId="41" borderId="63" xfId="0" applyFont="1" applyFill="1" applyBorder="1" applyAlignment="1">
      <alignment horizontal="center"/>
    </xf>
    <xf numFmtId="0" fontId="0" fillId="41" borderId="49" xfId="0" applyFont="1" applyFill="1" applyBorder="1" applyAlignment="1">
      <alignment horizontal="center"/>
    </xf>
    <xf numFmtId="3" fontId="0" fillId="41" borderId="50" xfId="0" applyNumberFormat="1" applyFont="1" applyFill="1" applyBorder="1" applyAlignment="1">
      <alignment horizontal="center"/>
    </xf>
    <xf numFmtId="0" fontId="14" fillId="41" borderId="4" xfId="0" applyFont="1" applyFill="1" applyBorder="1" applyAlignment="1">
      <alignment horizontal="center"/>
    </xf>
    <xf numFmtId="3" fontId="0" fillId="41" borderId="31" xfId="0" applyNumberFormat="1" applyFont="1" applyFill="1" applyBorder="1" applyAlignment="1">
      <alignment horizontal="center"/>
    </xf>
    <xf numFmtId="0" fontId="14" fillId="41" borderId="55" xfId="0" applyFont="1" applyFill="1" applyBorder="1" applyAlignment="1">
      <alignment horizontal="center"/>
    </xf>
    <xf numFmtId="0" fontId="0" fillId="41" borderId="46" xfId="0" applyFont="1" applyFill="1" applyBorder="1" applyAlignment="1">
      <alignment horizontal="center"/>
    </xf>
    <xf numFmtId="3" fontId="0" fillId="41" borderId="47" xfId="0" applyNumberFormat="1" applyFont="1" applyFill="1" applyBorder="1" applyAlignment="1">
      <alignment horizontal="center"/>
    </xf>
    <xf numFmtId="0" fontId="58" fillId="21" borderId="44" xfId="0" applyFont="1" applyFill="1" applyBorder="1" applyAlignment="1">
      <alignment horizontal="center"/>
    </xf>
    <xf numFmtId="171" fontId="0" fillId="41" borderId="50" xfId="0" applyNumberFormat="1" applyFont="1" applyFill="1" applyBorder="1" applyAlignment="1">
      <alignment horizontal="center"/>
    </xf>
    <xf numFmtId="171" fontId="0" fillId="41" borderId="31" xfId="0" applyNumberFormat="1" applyFont="1" applyFill="1" applyBorder="1" applyAlignment="1">
      <alignment horizontal="center"/>
    </xf>
    <xf numFmtId="171" fontId="0" fillId="41" borderId="47" xfId="0" applyNumberFormat="1" applyFont="1" applyFill="1" applyBorder="1" applyAlignment="1">
      <alignment horizontal="center"/>
    </xf>
    <xf numFmtId="0" fontId="58" fillId="21" borderId="78" xfId="0" applyFont="1" applyFill="1" applyBorder="1" applyAlignment="1">
      <alignment horizontal="center"/>
    </xf>
    <xf numFmtId="164" fontId="56" fillId="21" borderId="79" xfId="0" applyNumberFormat="1" applyFont="1" applyFill="1" applyBorder="1" applyAlignment="1">
      <alignment horizontal="center"/>
    </xf>
    <xf numFmtId="0" fontId="14" fillId="4" borderId="1" xfId="0" applyFont="1" applyFill="1" applyBorder="1" applyAlignment="1">
      <alignment horizontal="center" vertical="center" wrapText="1"/>
    </xf>
    <xf numFmtId="172" fontId="52" fillId="10" borderId="3" xfId="0" applyNumberFormat="1" applyFont="1" applyFill="1" applyBorder="1" applyAlignment="1">
      <alignment horizontal="center" vertical="center"/>
    </xf>
    <xf numFmtId="3" fontId="18" fillId="30" borderId="4" xfId="2" applyNumberFormat="1" applyFont="1" applyFill="1" applyBorder="1" applyAlignment="1" applyProtection="1">
      <alignment horizontal="center" vertical="center"/>
    </xf>
    <xf numFmtId="3" fontId="18" fillId="30" borderId="84" xfId="2" applyNumberFormat="1" applyFont="1" applyFill="1" applyBorder="1" applyAlignment="1" applyProtection="1">
      <alignment horizontal="center" vertical="center"/>
    </xf>
    <xf numFmtId="172" fontId="52" fillId="30" borderId="3" xfId="0" applyNumberFormat="1" applyFont="1" applyFill="1" applyBorder="1" applyAlignment="1">
      <alignment horizontal="center" vertical="center"/>
    </xf>
    <xf numFmtId="172" fontId="52" fillId="30" borderId="37" xfId="0" applyNumberFormat="1" applyFont="1" applyFill="1" applyBorder="1" applyAlignment="1">
      <alignment horizontal="center" vertical="center"/>
    </xf>
    <xf numFmtId="4" fontId="18" fillId="30" borderId="4" xfId="2" applyNumberFormat="1" applyFont="1" applyFill="1" applyBorder="1" applyAlignment="1" applyProtection="1">
      <alignment horizontal="center" vertical="center"/>
    </xf>
    <xf numFmtId="4" fontId="18" fillId="41" borderId="4" xfId="2" applyNumberFormat="1" applyFont="1" applyFill="1" applyBorder="1" applyAlignment="1" applyProtection="1">
      <alignment horizontal="center" vertical="center"/>
    </xf>
    <xf numFmtId="3" fontId="14" fillId="4" borderId="1" xfId="0" applyNumberFormat="1" applyFont="1" applyFill="1" applyBorder="1" applyAlignment="1">
      <alignment horizontal="center" vertical="center"/>
    </xf>
    <xf numFmtId="171" fontId="0" fillId="0" borderId="84" xfId="0" applyNumberFormat="1" applyFont="1" applyFill="1" applyBorder="1" applyAlignment="1">
      <alignment horizontal="center"/>
    </xf>
    <xf numFmtId="171" fontId="0" fillId="0" borderId="5" xfId="0" applyNumberFormat="1" applyFont="1" applyFill="1" applyBorder="1" applyAlignment="1">
      <alignment horizontal="center"/>
    </xf>
    <xf numFmtId="171" fontId="0" fillId="0" borderId="36" xfId="0" applyNumberFormat="1" applyFont="1" applyFill="1" applyBorder="1" applyAlignment="1">
      <alignment horizontal="center"/>
    </xf>
    <xf numFmtId="0" fontId="58" fillId="21" borderId="74" xfId="0" applyFont="1" applyFill="1" applyBorder="1" applyAlignment="1">
      <alignment horizontal="center"/>
    </xf>
    <xf numFmtId="0" fontId="2" fillId="25" borderId="42" xfId="0" applyFont="1" applyFill="1" applyBorder="1" applyAlignment="1">
      <alignment horizontal="center"/>
    </xf>
    <xf numFmtId="3" fontId="14" fillId="3" borderId="3" xfId="0" applyNumberFormat="1" applyFont="1" applyFill="1" applyBorder="1" applyAlignment="1">
      <alignment horizontal="center" vertical="center"/>
    </xf>
    <xf numFmtId="3" fontId="14" fillId="21" borderId="73" xfId="0" applyNumberFormat="1" applyFont="1" applyFill="1" applyBorder="1" applyAlignment="1">
      <alignment horizontal="center"/>
    </xf>
    <xf numFmtId="3" fontId="14" fillId="21" borderId="60" xfId="0" applyNumberFormat="1" applyFont="1" applyFill="1" applyBorder="1" applyAlignment="1">
      <alignment horizontal="center"/>
    </xf>
    <xf numFmtId="3" fontId="14" fillId="0" borderId="73" xfId="0" applyNumberFormat="1" applyFont="1" applyBorder="1" applyAlignment="1">
      <alignment horizontal="center" vertical="center"/>
    </xf>
    <xf numFmtId="3" fontId="14" fillId="0" borderId="60" xfId="0" applyNumberFormat="1" applyFont="1" applyBorder="1" applyAlignment="1">
      <alignment horizontal="center" vertical="center"/>
    </xf>
    <xf numFmtId="3" fontId="14" fillId="21" borderId="19" xfId="0" applyNumberFormat="1" applyFont="1" applyFill="1" applyBorder="1" applyAlignment="1">
      <alignment horizontal="center"/>
    </xf>
    <xf numFmtId="3" fontId="14" fillId="30" borderId="33" xfId="0" applyNumberFormat="1" applyFont="1" applyFill="1" applyBorder="1" applyAlignment="1">
      <alignment horizontal="center"/>
    </xf>
    <xf numFmtId="3" fontId="14" fillId="30" borderId="34" xfId="0" applyNumberFormat="1" applyFont="1" applyFill="1" applyBorder="1" applyAlignment="1">
      <alignment horizontal="center"/>
    </xf>
    <xf numFmtId="3" fontId="14" fillId="30" borderId="35" xfId="0" applyNumberFormat="1" applyFont="1" applyFill="1" applyBorder="1" applyAlignment="1">
      <alignment horizontal="center"/>
    </xf>
    <xf numFmtId="3" fontId="14" fillId="0" borderId="19" xfId="0" applyNumberFormat="1" applyFont="1" applyBorder="1" applyAlignment="1">
      <alignment horizontal="center" vertical="center"/>
    </xf>
    <xf numFmtId="3" fontId="14" fillId="30" borderId="33" xfId="0" applyNumberFormat="1" applyFont="1" applyFill="1" applyBorder="1" applyAlignment="1">
      <alignment horizontal="center" vertical="center"/>
    </xf>
    <xf numFmtId="3" fontId="14" fillId="30" borderId="34" xfId="0" applyNumberFormat="1" applyFont="1" applyFill="1" applyBorder="1" applyAlignment="1">
      <alignment horizontal="center" vertical="center"/>
    </xf>
    <xf numFmtId="3" fontId="14" fillId="30" borderId="35" xfId="0" applyNumberFormat="1" applyFont="1" applyFill="1" applyBorder="1" applyAlignment="1">
      <alignment horizontal="center" vertical="center"/>
    </xf>
    <xf numFmtId="0" fontId="0" fillId="3" borderId="1" xfId="0" applyFill="1" applyBorder="1" applyAlignment="1">
      <alignment horizontal="center" vertical="center"/>
    </xf>
    <xf numFmtId="3" fontId="0" fillId="0" borderId="78" xfId="0" applyNumberFormat="1" applyFont="1" applyFill="1" applyBorder="1" applyAlignment="1">
      <alignment horizontal="center" vertical="center"/>
    </xf>
    <xf numFmtId="3" fontId="0" fillId="0" borderId="108" xfId="0" applyNumberFormat="1" applyFont="1" applyFill="1" applyBorder="1" applyAlignment="1">
      <alignment horizontal="center" vertical="center"/>
    </xf>
    <xf numFmtId="3" fontId="0" fillId="0" borderId="90" xfId="0" applyNumberFormat="1" applyFont="1" applyFill="1" applyBorder="1" applyAlignment="1">
      <alignment horizontal="center" vertical="center"/>
    </xf>
    <xf numFmtId="0" fontId="2" fillId="24" borderId="42" xfId="0" applyFont="1" applyFill="1" applyBorder="1" applyAlignment="1">
      <alignment horizontal="center" vertical="center" wrapText="1"/>
    </xf>
    <xf numFmtId="9" fontId="17" fillId="3" borderId="1" xfId="1" applyFont="1" applyFill="1" applyBorder="1" applyAlignment="1">
      <alignment horizontal="center" vertical="center"/>
    </xf>
    <xf numFmtId="3" fontId="0" fillId="3" borderId="1" xfId="0" applyNumberFormat="1" applyFont="1" applyFill="1" applyBorder="1" applyAlignment="1">
      <alignment horizontal="center"/>
    </xf>
    <xf numFmtId="0" fontId="14" fillId="17" borderId="56" xfId="0" applyFont="1" applyFill="1" applyBorder="1" applyAlignment="1">
      <alignment horizontal="center"/>
    </xf>
    <xf numFmtId="0" fontId="2" fillId="25" borderId="57" xfId="0" applyFont="1" applyFill="1" applyBorder="1" applyAlignment="1">
      <alignment horizontal="center"/>
    </xf>
    <xf numFmtId="3" fontId="0" fillId="3" borderId="63" xfId="0" applyNumberFormat="1" applyFont="1" applyFill="1" applyBorder="1" applyAlignment="1">
      <alignment horizontal="center"/>
    </xf>
    <xf numFmtId="3" fontId="0" fillId="3" borderId="4" xfId="0" applyNumberFormat="1" applyFont="1" applyFill="1" applyBorder="1" applyAlignment="1">
      <alignment horizontal="center"/>
    </xf>
    <xf numFmtId="3" fontId="0" fillId="21" borderId="73" xfId="0" applyNumberFormat="1" applyFont="1" applyFill="1" applyBorder="1" applyAlignment="1">
      <alignment horizontal="center"/>
    </xf>
    <xf numFmtId="0" fontId="0" fillId="3" borderId="30" xfId="0" applyFont="1" applyFill="1" applyBorder="1"/>
    <xf numFmtId="171" fontId="14" fillId="3" borderId="63" xfId="0" applyNumberFormat="1" applyFont="1" applyFill="1" applyBorder="1" applyAlignment="1">
      <alignment horizontal="center"/>
    </xf>
    <xf numFmtId="171" fontId="14" fillId="3" borderId="49" xfId="0" applyNumberFormat="1" applyFont="1" applyFill="1" applyBorder="1" applyAlignment="1">
      <alignment horizontal="center"/>
    </xf>
    <xf numFmtId="171" fontId="14" fillId="3" borderId="50" xfId="0" applyNumberFormat="1" applyFont="1" applyFill="1" applyBorder="1" applyAlignment="1">
      <alignment horizontal="center"/>
    </xf>
    <xf numFmtId="171" fontId="14" fillId="3" borderId="55" xfId="0" applyNumberFormat="1" applyFont="1" applyFill="1" applyBorder="1" applyAlignment="1">
      <alignment horizontal="center"/>
    </xf>
    <xf numFmtId="171" fontId="14" fillId="3" borderId="46" xfId="0" applyNumberFormat="1" applyFont="1" applyFill="1" applyBorder="1" applyAlignment="1">
      <alignment horizontal="center"/>
    </xf>
    <xf numFmtId="171" fontId="14" fillId="3" borderId="47" xfId="0" applyNumberFormat="1" applyFont="1" applyFill="1" applyBorder="1" applyAlignment="1">
      <alignment horizontal="center"/>
    </xf>
    <xf numFmtId="171" fontId="14" fillId="21" borderId="63" xfId="0" applyNumberFormat="1" applyFont="1" applyFill="1" applyBorder="1" applyAlignment="1">
      <alignment horizontal="center"/>
    </xf>
    <xf numFmtId="171" fontId="14" fillId="21" borderId="49" xfId="0" applyNumberFormat="1" applyFont="1" applyFill="1" applyBorder="1" applyAlignment="1">
      <alignment horizontal="center"/>
    </xf>
    <xf numFmtId="171" fontId="14" fillId="21" borderId="50" xfId="0" applyNumberFormat="1" applyFont="1" applyFill="1" applyBorder="1" applyAlignment="1">
      <alignment horizontal="center"/>
    </xf>
    <xf numFmtId="171" fontId="14" fillId="21" borderId="55" xfId="0" applyNumberFormat="1" applyFont="1" applyFill="1" applyBorder="1" applyAlignment="1">
      <alignment horizontal="center"/>
    </xf>
    <xf numFmtId="171" fontId="14" fillId="21" borderId="46" xfId="0" applyNumberFormat="1" applyFont="1" applyFill="1" applyBorder="1" applyAlignment="1">
      <alignment horizontal="center"/>
    </xf>
    <xf numFmtId="171" fontId="14" fillId="21" borderId="47" xfId="0" applyNumberFormat="1" applyFont="1" applyFill="1" applyBorder="1" applyAlignment="1">
      <alignment horizontal="center"/>
    </xf>
    <xf numFmtId="171" fontId="14" fillId="0" borderId="63" xfId="0" applyNumberFormat="1" applyFont="1" applyBorder="1" applyAlignment="1">
      <alignment horizontal="center" vertical="center"/>
    </xf>
    <xf numFmtId="171" fontId="14" fillId="0" borderId="49" xfId="0" applyNumberFormat="1" applyFont="1" applyBorder="1" applyAlignment="1">
      <alignment horizontal="center" vertical="center"/>
    </xf>
    <xf numFmtId="171" fontId="14" fillId="0" borderId="50" xfId="0" applyNumberFormat="1" applyFont="1" applyBorder="1" applyAlignment="1">
      <alignment horizontal="center" vertical="center"/>
    </xf>
    <xf numFmtId="171" fontId="14" fillId="0" borderId="55" xfId="0" applyNumberFormat="1" applyFont="1" applyBorder="1" applyAlignment="1">
      <alignment horizontal="center" vertical="center"/>
    </xf>
    <xf numFmtId="171" fontId="14" fillId="0" borderId="46" xfId="0" applyNumberFormat="1" applyFont="1" applyBorder="1" applyAlignment="1">
      <alignment horizontal="center" vertical="center"/>
    </xf>
    <xf numFmtId="171" fontId="14" fillId="0" borderId="47" xfId="0" applyNumberFormat="1" applyFont="1" applyBorder="1" applyAlignment="1">
      <alignment horizontal="center" vertical="center"/>
    </xf>
    <xf numFmtId="4" fontId="0" fillId="41" borderId="50" xfId="0" applyNumberFormat="1" applyFont="1" applyFill="1" applyBorder="1" applyAlignment="1">
      <alignment horizontal="center"/>
    </xf>
    <xf numFmtId="4" fontId="0" fillId="41" borderId="31" xfId="0" applyNumberFormat="1" applyFont="1" applyFill="1" applyBorder="1" applyAlignment="1">
      <alignment horizontal="center"/>
    </xf>
    <xf numFmtId="4" fontId="0" fillId="41" borderId="47" xfId="0" applyNumberFormat="1" applyFont="1" applyFill="1" applyBorder="1" applyAlignment="1">
      <alignment horizontal="center"/>
    </xf>
    <xf numFmtId="3" fontId="14" fillId="0" borderId="63" xfId="0" applyNumberFormat="1" applyFont="1" applyBorder="1" applyAlignment="1">
      <alignment horizontal="center" vertical="center"/>
    </xf>
    <xf numFmtId="3" fontId="14" fillId="0" borderId="49" xfId="0" applyNumberFormat="1" applyFont="1" applyBorder="1" applyAlignment="1">
      <alignment horizontal="center" vertical="center"/>
    </xf>
    <xf numFmtId="3" fontId="14" fillId="0" borderId="50" xfId="0" applyNumberFormat="1" applyFont="1" applyBorder="1" applyAlignment="1">
      <alignment horizontal="center" vertical="center"/>
    </xf>
    <xf numFmtId="3" fontId="14" fillId="0" borderId="55" xfId="0" applyNumberFormat="1" applyFont="1" applyBorder="1" applyAlignment="1">
      <alignment horizontal="center" vertical="center"/>
    </xf>
    <xf numFmtId="3" fontId="14" fillId="0" borderId="46" xfId="0" applyNumberFormat="1" applyFont="1" applyBorder="1" applyAlignment="1">
      <alignment horizontal="center" vertical="center"/>
    </xf>
    <xf numFmtId="3" fontId="14" fillId="0" borderId="47" xfId="0" applyNumberFormat="1" applyFont="1" applyBorder="1" applyAlignment="1">
      <alignment horizontal="center" vertical="center"/>
    </xf>
    <xf numFmtId="176" fontId="0" fillId="3" borderId="0" xfId="0" applyNumberFormat="1" applyFont="1" applyFill="1" applyBorder="1"/>
    <xf numFmtId="3" fontId="0" fillId="0" borderId="84" xfId="0" applyNumberFormat="1" applyFont="1" applyFill="1" applyBorder="1" applyAlignment="1">
      <alignment horizontal="center"/>
    </xf>
    <xf numFmtId="3" fontId="0" fillId="0" borderId="5" xfId="0" applyNumberFormat="1" applyFont="1" applyFill="1" applyBorder="1" applyAlignment="1">
      <alignment horizontal="center"/>
    </xf>
    <xf numFmtId="3" fontId="0" fillId="0" borderId="36" xfId="0" applyNumberFormat="1" applyFont="1" applyFill="1" applyBorder="1" applyAlignment="1">
      <alignment horizontal="center"/>
    </xf>
    <xf numFmtId="3" fontId="14" fillId="0" borderId="33" xfId="0" applyNumberFormat="1" applyFont="1" applyBorder="1" applyAlignment="1">
      <alignment horizontal="center" vertical="center"/>
    </xf>
    <xf numFmtId="0" fontId="2" fillId="25" borderId="42" xfId="0" applyFont="1" applyFill="1" applyBorder="1" applyAlignment="1">
      <alignment horizontal="center" wrapText="1"/>
    </xf>
    <xf numFmtId="175" fontId="14" fillId="3" borderId="33" xfId="0" applyNumberFormat="1" applyFont="1" applyFill="1" applyBorder="1" applyAlignment="1">
      <alignment horizontal="center" vertical="center"/>
    </xf>
    <xf numFmtId="175" fontId="14" fillId="3" borderId="34" xfId="0" applyNumberFormat="1" applyFont="1" applyFill="1" applyBorder="1" applyAlignment="1">
      <alignment horizontal="center" vertical="center"/>
    </xf>
    <xf numFmtId="175" fontId="14" fillId="3" borderId="35"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0" fillId="0" borderId="16" xfId="0" applyNumberFormat="1" applyFill="1" applyBorder="1" applyAlignment="1">
      <alignment horizontal="center"/>
    </xf>
    <xf numFmtId="0" fontId="0" fillId="0" borderId="6" xfId="0" applyNumberFormat="1" applyFill="1" applyBorder="1" applyAlignment="1">
      <alignment horizontal="center"/>
    </xf>
    <xf numFmtId="0" fontId="0" fillId="0" borderId="32" xfId="0" applyNumberFormat="1" applyFill="1" applyBorder="1" applyAlignment="1">
      <alignment horizontal="center"/>
    </xf>
    <xf numFmtId="0" fontId="0" fillId="0" borderId="46" xfId="0" applyBorder="1" applyAlignment="1">
      <alignment horizontal="center"/>
    </xf>
    <xf numFmtId="0" fontId="0" fillId="0" borderId="25" xfId="0" applyNumberFormat="1" applyFill="1" applyBorder="1" applyAlignment="1">
      <alignment horizontal="center"/>
    </xf>
    <xf numFmtId="3" fontId="14" fillId="4" borderId="109" xfId="0" applyNumberFormat="1" applyFont="1" applyFill="1" applyBorder="1" applyAlignment="1">
      <alignment horizontal="center" vertical="center"/>
    </xf>
    <xf numFmtId="3" fontId="14" fillId="4" borderId="110" xfId="0" applyNumberFormat="1" applyFont="1" applyFill="1" applyBorder="1" applyAlignment="1">
      <alignment horizontal="center" vertical="center"/>
    </xf>
    <xf numFmtId="3" fontId="0" fillId="3" borderId="109" xfId="0" applyNumberFormat="1" applyFill="1" applyBorder="1" applyAlignment="1">
      <alignment horizontal="center" vertical="center"/>
    </xf>
    <xf numFmtId="0" fontId="19" fillId="17" borderId="109" xfId="0" applyFont="1" applyFill="1" applyBorder="1" applyAlignment="1">
      <alignment horizontal="center" vertical="center"/>
    </xf>
    <xf numFmtId="0" fontId="21" fillId="3" borderId="0" xfId="0" applyFont="1" applyFill="1" applyAlignment="1">
      <alignment horizontal="center" vertical="center" wrapText="1"/>
    </xf>
    <xf numFmtId="3" fontId="14" fillId="4" borderId="1" xfId="0" applyNumberFormat="1" applyFont="1" applyFill="1" applyBorder="1" applyAlignment="1">
      <alignment horizontal="center" vertical="center"/>
    </xf>
    <xf numFmtId="0" fontId="14" fillId="30" borderId="39" xfId="0" applyFont="1" applyFill="1" applyBorder="1" applyAlignment="1">
      <alignment horizontal="center" vertical="center"/>
    </xf>
    <xf numFmtId="0" fontId="14" fillId="30" borderId="41" xfId="0" applyFont="1" applyFill="1" applyBorder="1" applyAlignment="1">
      <alignment horizontal="center" vertical="center"/>
    </xf>
    <xf numFmtId="0" fontId="14" fillId="30" borderId="48" xfId="0" applyFont="1" applyFill="1" applyBorder="1" applyAlignment="1">
      <alignment horizontal="center" vertical="center"/>
    </xf>
    <xf numFmtId="0" fontId="7" fillId="17" borderId="42" xfId="0" applyFont="1" applyFill="1" applyBorder="1" applyAlignment="1">
      <alignment horizontal="center"/>
    </xf>
    <xf numFmtId="0" fontId="14" fillId="30" borderId="57" xfId="0" applyFont="1" applyFill="1" applyBorder="1" applyAlignment="1">
      <alignment horizontal="center" vertical="center"/>
    </xf>
    <xf numFmtId="0" fontId="14" fillId="30" borderId="77" xfId="0" applyFont="1" applyFill="1" applyBorder="1" applyAlignment="1">
      <alignment horizontal="center" vertical="center"/>
    </xf>
    <xf numFmtId="0" fontId="14" fillId="30" borderId="58" xfId="0" applyFont="1" applyFill="1" applyBorder="1" applyAlignment="1">
      <alignment horizontal="center" vertical="center"/>
    </xf>
    <xf numFmtId="0" fontId="0" fillId="0" borderId="0" xfId="0" applyAlignment="1">
      <alignment horizontal="center" vertical="center"/>
    </xf>
    <xf numFmtId="0" fontId="21" fillId="3" borderId="0" xfId="0" applyFont="1" applyFill="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wrapText="1"/>
    </xf>
    <xf numFmtId="0" fontId="0" fillId="0" borderId="1" xfId="0" quotePrefix="1" applyBorder="1" applyAlignment="1">
      <alignment horizontal="center" vertical="center"/>
    </xf>
    <xf numFmtId="172" fontId="0" fillId="0" borderId="1" xfId="0" applyNumberFormat="1" applyBorder="1" applyAlignment="1">
      <alignment horizontal="center" vertical="center"/>
    </xf>
    <xf numFmtId="172" fontId="0" fillId="0" borderId="1" xfId="0" quotePrefix="1" applyNumberFormat="1" applyBorder="1" applyAlignment="1">
      <alignment horizontal="center" vertical="center"/>
    </xf>
    <xf numFmtId="0" fontId="0" fillId="30" borderId="3" xfId="0" applyFill="1" applyBorder="1" applyAlignment="1">
      <alignment horizontal="center" vertical="center"/>
    </xf>
    <xf numFmtId="1" fontId="0" fillId="0" borderId="1" xfId="0" applyNumberFormat="1" applyBorder="1" applyAlignment="1">
      <alignment horizontal="center" vertical="center"/>
    </xf>
    <xf numFmtId="0" fontId="88" fillId="48" borderId="1" xfId="0" applyFont="1" applyFill="1" applyBorder="1" applyAlignment="1">
      <alignment horizontal="center" vertical="center" wrapText="1"/>
    </xf>
    <xf numFmtId="0" fontId="89" fillId="49" borderId="1" xfId="0" applyFont="1" applyFill="1" applyBorder="1" applyAlignment="1">
      <alignment horizontal="center" vertical="center" wrapText="1"/>
    </xf>
    <xf numFmtId="11" fontId="89" fillId="49" borderId="1" xfId="0" applyNumberFormat="1" applyFont="1" applyFill="1" applyBorder="1" applyAlignment="1">
      <alignment horizontal="center" vertical="center" wrapText="1"/>
    </xf>
    <xf numFmtId="172" fontId="69" fillId="33" borderId="1" xfId="0" applyNumberFormat="1" applyFont="1" applyFill="1" applyBorder="1" applyAlignment="1">
      <alignment horizontal="center" vertical="center"/>
    </xf>
    <xf numFmtId="2" fontId="69" fillId="33" borderId="1" xfId="0" applyNumberFormat="1" applyFont="1" applyFill="1" applyBorder="1" applyAlignment="1">
      <alignment horizontal="center" vertical="center"/>
    </xf>
    <xf numFmtId="1" fontId="0" fillId="30" borderId="1" xfId="0" applyNumberFormat="1" applyFill="1" applyBorder="1" applyAlignment="1">
      <alignment horizontal="center" vertical="center"/>
    </xf>
    <xf numFmtId="3" fontId="0" fillId="30" borderId="1" xfId="0" applyNumberFormat="1" applyFill="1" applyBorder="1" applyAlignment="1">
      <alignment horizontal="center" vertical="center"/>
    </xf>
    <xf numFmtId="1" fontId="69" fillId="33" borderId="1" xfId="0" applyNumberFormat="1" applyFont="1" applyFill="1" applyBorder="1" applyAlignment="1">
      <alignment horizontal="center" vertical="center"/>
    </xf>
    <xf numFmtId="0" fontId="0" fillId="10" borderId="1" xfId="0" applyFill="1" applyBorder="1" applyAlignment="1">
      <alignment horizontal="center" vertical="center"/>
    </xf>
    <xf numFmtId="3" fontId="19" fillId="17" borderId="109" xfId="0" applyNumberFormat="1" applyFont="1" applyFill="1" applyBorder="1" applyAlignment="1">
      <alignment horizontal="center" vertical="center"/>
    </xf>
    <xf numFmtId="0" fontId="19" fillId="17" borderId="110" xfId="0" applyFont="1" applyFill="1" applyBorder="1" applyAlignment="1">
      <alignment horizontal="center" vertical="center"/>
    </xf>
    <xf numFmtId="0" fontId="0" fillId="0" borderId="0" xfId="0" quotePrefix="1" applyAlignment="1">
      <alignment horizontal="right"/>
    </xf>
    <xf numFmtId="0" fontId="0" fillId="0" borderId="0" xfId="0" quotePrefix="1" applyAlignment="1">
      <alignment horizontal="left"/>
    </xf>
    <xf numFmtId="0" fontId="71" fillId="39" borderId="0" xfId="0" applyFont="1" applyFill="1" applyBorder="1" applyAlignment="1">
      <alignment horizontal="center" vertical="center"/>
    </xf>
    <xf numFmtId="9" fontId="79" fillId="35" borderId="1" xfId="1" applyFont="1" applyFill="1" applyBorder="1" applyAlignment="1">
      <alignment horizontal="center" vertical="center"/>
    </xf>
    <xf numFmtId="1" fontId="0" fillId="0" borderId="5" xfId="0" applyNumberFormat="1" applyFill="1" applyBorder="1" applyAlignment="1">
      <alignment horizontal="center"/>
    </xf>
    <xf numFmtId="1" fontId="0" fillId="0" borderId="84" xfId="0" applyNumberFormat="1" applyFill="1" applyBorder="1" applyAlignment="1">
      <alignment horizontal="center"/>
    </xf>
    <xf numFmtId="0" fontId="0" fillId="3" borderId="1" xfId="0" applyFill="1" applyBorder="1" applyAlignment="1">
      <alignment horizontal="center"/>
    </xf>
    <xf numFmtId="1" fontId="0" fillId="0" borderId="63" xfId="0" applyNumberFormat="1" applyFill="1" applyBorder="1" applyAlignment="1">
      <alignment horizontal="center"/>
    </xf>
    <xf numFmtId="1" fontId="0" fillId="0" borderId="36" xfId="0" applyNumberFormat="1" applyFill="1" applyBorder="1" applyAlignment="1">
      <alignment horizontal="center"/>
    </xf>
    <xf numFmtId="1" fontId="0" fillId="0" borderId="1" xfId="0" applyNumberFormat="1" applyFill="1" applyBorder="1" applyAlignment="1">
      <alignment horizontal="center"/>
    </xf>
    <xf numFmtId="1" fontId="8" fillId="7" borderId="1" xfId="0" applyNumberFormat="1" applyFont="1" applyFill="1" applyBorder="1" applyAlignment="1">
      <alignment horizontal="center"/>
    </xf>
    <xf numFmtId="1" fontId="8" fillId="7" borderId="4" xfId="0" applyNumberFormat="1" applyFont="1" applyFill="1" applyBorder="1" applyAlignment="1">
      <alignment horizontal="center"/>
    </xf>
    <xf numFmtId="1" fontId="8" fillId="7" borderId="31" xfId="0" applyNumberFormat="1" applyFont="1" applyFill="1" applyBorder="1" applyAlignment="1">
      <alignment horizontal="center"/>
    </xf>
    <xf numFmtId="1" fontId="0" fillId="0" borderId="4" xfId="0" applyNumberFormat="1" applyFill="1" applyBorder="1" applyAlignment="1">
      <alignment horizontal="center"/>
    </xf>
    <xf numFmtId="1" fontId="0" fillId="0" borderId="16" xfId="0" applyNumberFormat="1" applyFill="1" applyBorder="1" applyAlignment="1">
      <alignment horizontal="center"/>
    </xf>
    <xf numFmtId="1" fontId="0" fillId="0" borderId="6" xfId="0" applyNumberFormat="1" applyFill="1" applyBorder="1" applyAlignment="1">
      <alignment horizontal="center"/>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1" fontId="0" fillId="0" borderId="32" xfId="0" applyNumberFormat="1" applyFill="1" applyBorder="1" applyAlignment="1">
      <alignment horizontal="center"/>
    </xf>
    <xf numFmtId="1" fontId="0" fillId="0" borderId="31" xfId="0" applyNumberFormat="1" applyFill="1" applyBorder="1" applyAlignment="1">
      <alignment horizontal="center"/>
    </xf>
    <xf numFmtId="0" fontId="0" fillId="0" borderId="0" xfId="0"/>
    <xf numFmtId="0" fontId="0" fillId="3" borderId="0" xfId="0" applyFill="1"/>
    <xf numFmtId="1" fontId="0" fillId="0" borderId="1" xfId="0" applyNumberFormat="1" applyFill="1" applyBorder="1" applyAlignment="1">
      <alignment horizontal="center"/>
    </xf>
    <xf numFmtId="0" fontId="0" fillId="0" borderId="1" xfId="0" applyNumberFormat="1" applyFill="1" applyBorder="1" applyAlignment="1">
      <alignment horizontal="center"/>
    </xf>
    <xf numFmtId="1" fontId="8" fillId="7" borderId="1" xfId="0" applyNumberFormat="1" applyFont="1" applyFill="1" applyBorder="1" applyAlignment="1">
      <alignment horizontal="center"/>
    </xf>
    <xf numFmtId="0" fontId="43" fillId="0" borderId="0" xfId="0" applyFont="1"/>
    <xf numFmtId="0" fontId="0" fillId="0" borderId="1" xfId="0" applyBorder="1" applyAlignment="1">
      <alignment horizontal="center"/>
    </xf>
    <xf numFmtId="1" fontId="8" fillId="7" borderId="4" xfId="0" applyNumberFormat="1" applyFont="1" applyFill="1" applyBorder="1" applyAlignment="1">
      <alignment horizontal="center"/>
    </xf>
    <xf numFmtId="1" fontId="8" fillId="7" borderId="31" xfId="0" applyNumberFormat="1" applyFont="1" applyFill="1" applyBorder="1" applyAlignment="1">
      <alignment horizontal="center"/>
    </xf>
    <xf numFmtId="1" fontId="0" fillId="0" borderId="4" xfId="0" applyNumberFormat="1" applyFill="1" applyBorder="1" applyAlignment="1">
      <alignment horizontal="center"/>
    </xf>
    <xf numFmtId="1" fontId="0" fillId="0" borderId="55" xfId="0" applyNumberFormat="1" applyFill="1" applyBorder="1" applyAlignment="1">
      <alignment horizontal="center"/>
    </xf>
    <xf numFmtId="1" fontId="0" fillId="0" borderId="46" xfId="0" applyNumberFormat="1" applyFill="1" applyBorder="1" applyAlignment="1">
      <alignment horizontal="center"/>
    </xf>
    <xf numFmtId="1" fontId="0" fillId="0" borderId="49" xfId="0" applyNumberFormat="1" applyFill="1" applyBorder="1" applyAlignment="1">
      <alignment horizontal="center"/>
    </xf>
    <xf numFmtId="1" fontId="0" fillId="0" borderId="50" xfId="0" applyNumberFormat="1" applyFill="1" applyBorder="1" applyAlignment="1">
      <alignment horizontal="center"/>
    </xf>
    <xf numFmtId="1" fontId="0" fillId="0" borderId="16" xfId="0" applyNumberFormat="1" applyFill="1" applyBorder="1" applyAlignment="1">
      <alignment horizontal="center"/>
    </xf>
    <xf numFmtId="1" fontId="0" fillId="0" borderId="6" xfId="0" applyNumberFormat="1" applyFill="1" applyBorder="1" applyAlignment="1">
      <alignment horizontal="center"/>
    </xf>
    <xf numFmtId="0" fontId="0" fillId="0" borderId="6" xfId="0" applyBorder="1" applyAlignment="1">
      <alignment horizontal="center"/>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164" fontId="1" fillId="0" borderId="46" xfId="1" applyNumberFormat="1" applyBorder="1" applyAlignment="1">
      <alignment horizontal="center"/>
    </xf>
    <xf numFmtId="164" fontId="1" fillId="0" borderId="47" xfId="1" applyNumberFormat="1" applyBorder="1" applyAlignment="1">
      <alignment horizontal="center"/>
    </xf>
    <xf numFmtId="0" fontId="0" fillId="3" borderId="55" xfId="0" applyFill="1" applyBorder="1" applyAlignment="1">
      <alignment horizontal="center"/>
    </xf>
    <xf numFmtId="0" fontId="7" fillId="17" borderId="30" xfId="0" applyFont="1" applyFill="1" applyBorder="1" applyAlignment="1">
      <alignment horizontal="center"/>
    </xf>
    <xf numFmtId="1" fontId="8" fillId="7" borderId="39" xfId="0" applyNumberFormat="1" applyFont="1" applyFill="1" applyBorder="1" applyAlignment="1">
      <alignment horizontal="center"/>
    </xf>
    <xf numFmtId="1" fontId="0" fillId="0" borderId="32" xfId="0" applyNumberFormat="1" applyFill="1" applyBorder="1" applyAlignment="1">
      <alignment horizontal="center"/>
    </xf>
    <xf numFmtId="1" fontId="0" fillId="0" borderId="31" xfId="0" applyNumberFormat="1" applyFill="1" applyBorder="1" applyAlignment="1">
      <alignment horizontal="center"/>
    </xf>
    <xf numFmtId="1" fontId="0" fillId="0" borderId="47" xfId="0" applyNumberFormat="1" applyFill="1" applyBorder="1" applyAlignment="1">
      <alignment horizontal="center"/>
    </xf>
    <xf numFmtId="1" fontId="0" fillId="0" borderId="41" xfId="0" applyNumberFormat="1" applyBorder="1" applyAlignment="1">
      <alignment horizontal="center"/>
    </xf>
    <xf numFmtId="0" fontId="22" fillId="8" borderId="30" xfId="0" applyFont="1" applyFill="1" applyBorder="1" applyAlignment="1">
      <alignment horizontal="center" vertical="center" wrapText="1"/>
    </xf>
    <xf numFmtId="1" fontId="0" fillId="3" borderId="16" xfId="0" applyNumberFormat="1" applyFill="1" applyBorder="1" applyAlignment="1">
      <alignment horizontal="center"/>
    </xf>
    <xf numFmtId="0" fontId="7" fillId="17" borderId="109" xfId="0" applyFont="1" applyFill="1" applyBorder="1" applyAlignment="1">
      <alignment horizontal="center" vertical="center"/>
    </xf>
    <xf numFmtId="1" fontId="0" fillId="0" borderId="109" xfId="0" applyNumberFormat="1" applyBorder="1" applyAlignment="1">
      <alignment horizontal="center"/>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0" fontId="90" fillId="39" borderId="0" xfId="0" applyFont="1" applyFill="1" applyBorder="1" applyAlignment="1">
      <alignment horizontal="left" vertical="center"/>
    </xf>
    <xf numFmtId="0" fontId="19" fillId="20" borderId="18" xfId="0" applyFont="1" applyFill="1" applyBorder="1" applyAlignment="1">
      <alignment horizontal="center" vertical="center"/>
    </xf>
    <xf numFmtId="3" fontId="0" fillId="37" borderId="24" xfId="0" applyNumberFormat="1" applyFont="1" applyFill="1" applyBorder="1" applyAlignment="1">
      <alignment horizontal="center" vertical="center" wrapText="1"/>
    </xf>
    <xf numFmtId="164" fontId="56" fillId="21" borderId="45" xfId="0" applyNumberFormat="1" applyFont="1" applyFill="1" applyBorder="1" applyAlignment="1">
      <alignment horizontal="center"/>
    </xf>
    <xf numFmtId="1" fontId="19" fillId="17" borderId="110" xfId="0" applyNumberFormat="1" applyFont="1" applyFill="1" applyBorder="1" applyAlignment="1">
      <alignment horizontal="center" vertical="center"/>
    </xf>
    <xf numFmtId="0" fontId="0" fillId="0" borderId="0" xfId="0" applyAlignment="1">
      <alignment vertical="center" wrapText="1" shrinkToFit="1"/>
    </xf>
    <xf numFmtId="0" fontId="7" fillId="17" borderId="34" xfId="0" applyFont="1" applyFill="1" applyBorder="1" applyAlignment="1">
      <alignment horizontal="center"/>
    </xf>
    <xf numFmtId="0" fontId="0" fillId="3" borderId="46" xfId="0" applyFill="1" applyBorder="1" applyAlignment="1">
      <alignment horizontal="center"/>
    </xf>
    <xf numFmtId="0" fontId="0" fillId="0" borderId="0" xfId="0" applyAlignment="1">
      <alignment horizontal="center"/>
    </xf>
    <xf numFmtId="0" fontId="0" fillId="0" borderId="0" xfId="0" applyBorder="1" applyAlignment="1">
      <alignment vertical="center" wrapText="1" shrinkToFit="1"/>
    </xf>
    <xf numFmtId="0" fontId="47" fillId="0" borderId="0" xfId="4" applyBorder="1" applyAlignment="1">
      <alignment horizontal="left" vertical="center" wrapText="1" shrinkToFit="1"/>
    </xf>
    <xf numFmtId="0" fontId="95" fillId="0" borderId="0" xfId="0" applyFont="1" applyBorder="1" applyAlignment="1">
      <alignment vertical="center" wrapText="1" shrinkToFit="1"/>
    </xf>
    <xf numFmtId="0" fontId="21" fillId="3" borderId="0" xfId="0" applyFont="1" applyFill="1" applyBorder="1" applyAlignment="1">
      <alignment horizontal="left" vertical="center"/>
    </xf>
    <xf numFmtId="0" fontId="21" fillId="3" borderId="0" xfId="0" applyFont="1" applyFill="1" applyBorder="1" applyAlignment="1">
      <alignment horizontal="left" vertical="center" wrapText="1"/>
    </xf>
    <xf numFmtId="0" fontId="21" fillId="0" borderId="0" xfId="0" applyFont="1" applyBorder="1" applyAlignment="1">
      <alignment horizontal="left" vertical="center"/>
    </xf>
    <xf numFmtId="0" fontId="0" fillId="0" borderId="0" xfId="0" applyBorder="1" applyAlignment="1">
      <alignment horizontal="left" vertical="center" wrapText="1" shrinkToFit="1"/>
    </xf>
    <xf numFmtId="3" fontId="14" fillId="0" borderId="69" xfId="0" applyNumberFormat="1" applyFont="1" applyBorder="1" applyAlignment="1">
      <alignment horizontal="center"/>
    </xf>
    <xf numFmtId="3" fontId="14" fillId="0" borderId="20" xfId="0" applyNumberFormat="1" applyFont="1" applyBorder="1" applyAlignment="1">
      <alignment horizontal="center"/>
    </xf>
    <xf numFmtId="0" fontId="91" fillId="3" borderId="54" xfId="0" applyFont="1" applyFill="1" applyBorder="1" applyAlignment="1">
      <alignment horizontal="center" vertical="center" wrapText="1" shrinkToFit="1"/>
    </xf>
    <xf numFmtId="0" fontId="91" fillId="3" borderId="71" xfId="0" applyFont="1" applyFill="1" applyBorder="1" applyAlignment="1">
      <alignment horizontal="center" vertical="center" wrapText="1" shrinkToFit="1"/>
    </xf>
    <xf numFmtId="0" fontId="91" fillId="3" borderId="19" xfId="0" applyFont="1" applyFill="1" applyBorder="1" applyAlignment="1">
      <alignment horizontal="center" vertical="center" wrapText="1" shrinkToFit="1"/>
    </xf>
    <xf numFmtId="0" fontId="91" fillId="3" borderId="68" xfId="0" applyFont="1" applyFill="1" applyBorder="1" applyAlignment="1">
      <alignment horizontal="center" vertical="center" wrapText="1" shrinkToFit="1"/>
    </xf>
    <xf numFmtId="0" fontId="91" fillId="3" borderId="72" xfId="0" applyFont="1" applyFill="1" applyBorder="1" applyAlignment="1">
      <alignment horizontal="center" vertical="center" wrapText="1" shrinkToFit="1"/>
    </xf>
    <xf numFmtId="0" fontId="91" fillId="3" borderId="20" xfId="0" applyFont="1" applyFill="1" applyBorder="1" applyAlignment="1">
      <alignment horizontal="center" vertical="center" wrapText="1" shrinkToFit="1"/>
    </xf>
    <xf numFmtId="0" fontId="92" fillId="0" borderId="0" xfId="0" applyFont="1" applyBorder="1" applyAlignment="1">
      <alignment horizontal="center" vertical="center" wrapText="1" shrinkToFit="1"/>
    </xf>
    <xf numFmtId="0" fontId="93" fillId="0" borderId="0" xfId="0" applyFont="1" applyBorder="1" applyAlignment="1">
      <alignment vertical="center" wrapText="1" shrinkToFit="1"/>
    </xf>
    <xf numFmtId="0" fontId="0" fillId="0" borderId="0" xfId="0" applyBorder="1" applyAlignment="1">
      <alignment horizontal="left" vertical="center" wrapText="1" shrinkToFit="1"/>
    </xf>
    <xf numFmtId="0" fontId="21" fillId="3" borderId="0" xfId="0" applyFont="1" applyFill="1" applyBorder="1" applyAlignment="1">
      <alignment horizontal="left" vertical="center"/>
    </xf>
    <xf numFmtId="0" fontId="0" fillId="0" borderId="0" xfId="0" applyBorder="1" applyAlignment="1">
      <alignment vertical="center" wrapText="1" shrinkToFit="1"/>
    </xf>
    <xf numFmtId="0" fontId="21" fillId="3" borderId="0" xfId="0" applyFont="1" applyFill="1" applyBorder="1" applyAlignment="1">
      <alignment horizontal="left" vertical="center" wrapText="1"/>
    </xf>
    <xf numFmtId="0" fontId="21" fillId="0" borderId="0" xfId="0" applyFont="1" applyBorder="1" applyAlignment="1">
      <alignment horizontal="left" vertical="center"/>
    </xf>
    <xf numFmtId="0" fontId="96" fillId="0" borderId="0" xfId="0" applyFont="1" applyBorder="1" applyAlignment="1">
      <alignment vertical="center" wrapText="1" shrinkToFit="1"/>
    </xf>
    <xf numFmtId="0" fontId="21" fillId="0" borderId="0" xfId="0" applyFont="1" applyBorder="1" applyAlignment="1">
      <alignment horizontal="left" vertical="center" wrapText="1"/>
    </xf>
    <xf numFmtId="0" fontId="21" fillId="3" borderId="43"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52" fillId="3" borderId="71" xfId="0" applyFont="1" applyFill="1" applyBorder="1" applyAlignment="1">
      <alignment horizontal="left" vertical="center" wrapText="1"/>
    </xf>
    <xf numFmtId="0" fontId="47" fillId="0" borderId="0" xfId="4" applyBorder="1" applyAlignment="1">
      <alignment horizontal="left" vertical="center" wrapText="1" shrinkToFit="1"/>
    </xf>
    <xf numFmtId="0" fontId="95" fillId="0" borderId="0" xfId="0" applyFont="1" applyBorder="1" applyAlignment="1">
      <alignment vertical="center" wrapText="1" shrinkToFit="1"/>
    </xf>
    <xf numFmtId="0" fontId="14" fillId="4" borderId="55" xfId="0" applyFont="1" applyFill="1" applyBorder="1" applyAlignment="1">
      <alignment horizontal="center" vertical="center"/>
    </xf>
    <xf numFmtId="0" fontId="14" fillId="4" borderId="47" xfId="0" applyFont="1" applyFill="1" applyBorder="1" applyAlignment="1">
      <alignment horizontal="center" vertical="center"/>
    </xf>
    <xf numFmtId="0" fontId="14" fillId="16" borderId="4" xfId="0" applyFont="1" applyFill="1" applyBorder="1" applyAlignment="1">
      <alignment horizontal="center" vertical="center" wrapText="1"/>
    </xf>
    <xf numFmtId="0" fontId="14" fillId="16" borderId="31" xfId="0" applyFont="1" applyFill="1" applyBorder="1" applyAlignment="1">
      <alignment horizontal="center" vertical="center" wrapText="1"/>
    </xf>
    <xf numFmtId="0" fontId="28" fillId="14" borderId="64" xfId="0" applyFont="1" applyFill="1" applyBorder="1" applyAlignment="1">
      <alignment horizontal="center" vertical="center" wrapText="1"/>
    </xf>
    <xf numFmtId="0" fontId="28" fillId="14" borderId="65" xfId="0" applyFont="1" applyFill="1" applyBorder="1" applyAlignment="1">
      <alignment horizontal="center" vertical="center" wrapText="1"/>
    </xf>
    <xf numFmtId="0" fontId="28" fillId="14" borderId="66" xfId="0" applyFont="1" applyFill="1" applyBorder="1" applyAlignment="1">
      <alignment horizontal="center" vertical="center" wrapText="1"/>
    </xf>
    <xf numFmtId="0" fontId="37" fillId="14" borderId="53" xfId="0" applyFont="1" applyFill="1" applyBorder="1" applyAlignment="1">
      <alignment horizontal="center" vertical="center" wrapText="1"/>
    </xf>
    <xf numFmtId="0" fontId="37" fillId="14" borderId="53" xfId="0" applyFont="1" applyFill="1" applyBorder="1" applyAlignment="1">
      <alignment horizontal="center" vertical="center"/>
    </xf>
    <xf numFmtId="0" fontId="0" fillId="30" borderId="67" xfId="0" applyFont="1" applyFill="1" applyBorder="1" applyAlignment="1">
      <alignment horizontal="center" vertical="center" wrapText="1"/>
    </xf>
    <xf numFmtId="0" fontId="0" fillId="30" borderId="19" xfId="0" applyFont="1" applyFill="1" applyBorder="1" applyAlignment="1">
      <alignment horizontal="center" vertical="center" wrapText="1"/>
    </xf>
    <xf numFmtId="0" fontId="0" fillId="30" borderId="70" xfId="0" applyFont="1" applyFill="1" applyBorder="1" applyAlignment="1">
      <alignment horizontal="center" vertical="center" wrapText="1"/>
    </xf>
    <xf numFmtId="0" fontId="0" fillId="30" borderId="20"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56"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54"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0" fillId="30" borderId="55" xfId="0" applyFont="1" applyFill="1" applyBorder="1" applyAlignment="1">
      <alignment horizontal="center" vertical="center"/>
    </xf>
    <xf numFmtId="0" fontId="0" fillId="30" borderId="47" xfId="0" applyFont="1" applyFill="1" applyBorder="1" applyAlignment="1">
      <alignment horizontal="center" vertical="center"/>
    </xf>
    <xf numFmtId="0" fontId="30" fillId="27" borderId="54" xfId="0" applyFont="1" applyFill="1" applyBorder="1" applyAlignment="1">
      <alignment horizontal="left" vertical="center"/>
    </xf>
    <xf numFmtId="0" fontId="30" fillId="27" borderId="71" xfId="0" applyFont="1" applyFill="1" applyBorder="1" applyAlignment="1">
      <alignment horizontal="left" vertical="center"/>
    </xf>
    <xf numFmtId="0" fontId="30" fillId="27" borderId="19" xfId="0" applyFont="1" applyFill="1" applyBorder="1" applyAlignment="1">
      <alignment horizontal="left" vertical="center"/>
    </xf>
    <xf numFmtId="0" fontId="30" fillId="27" borderId="68" xfId="0" applyFont="1" applyFill="1" applyBorder="1" applyAlignment="1">
      <alignment horizontal="left" vertical="center"/>
    </xf>
    <xf numFmtId="0" fontId="30" fillId="27" borderId="72" xfId="0" applyFont="1" applyFill="1" applyBorder="1" applyAlignment="1">
      <alignment horizontal="left" vertical="center"/>
    </xf>
    <xf numFmtId="0" fontId="30" fillId="27" borderId="20" xfId="0" applyFont="1" applyFill="1" applyBorder="1" applyAlignment="1">
      <alignment horizontal="left" vertical="center"/>
    </xf>
    <xf numFmtId="0" fontId="28" fillId="14" borderId="53" xfId="0" applyFont="1" applyFill="1" applyBorder="1" applyAlignment="1">
      <alignment horizontal="center" vertical="center" wrapText="1"/>
    </xf>
    <xf numFmtId="0" fontId="56" fillId="12" borderId="54" xfId="0" applyFont="1" applyFill="1" applyBorder="1" applyAlignment="1">
      <alignment horizontal="center" vertical="center"/>
    </xf>
    <xf numFmtId="0" fontId="56" fillId="12" borderId="19" xfId="0" applyFont="1" applyFill="1" applyBorder="1" applyAlignment="1">
      <alignment horizontal="center" vertical="center"/>
    </xf>
    <xf numFmtId="0" fontId="14" fillId="16" borderId="63" xfId="0" applyFont="1" applyFill="1" applyBorder="1" applyAlignment="1">
      <alignment horizontal="center" vertical="center" wrapText="1"/>
    </xf>
    <xf numFmtId="0" fontId="14" fillId="16" borderId="50" xfId="0" applyFont="1" applyFill="1" applyBorder="1" applyAlignment="1">
      <alignment horizontal="center" vertical="center" wrapText="1"/>
    </xf>
    <xf numFmtId="0" fontId="14" fillId="16" borderId="77" xfId="0" applyFont="1" applyFill="1" applyBorder="1" applyAlignment="1">
      <alignment horizontal="center" vertical="center" wrapText="1"/>
    </xf>
    <xf numFmtId="0" fontId="14" fillId="16" borderId="82" xfId="0" applyFont="1" applyFill="1" applyBorder="1" applyAlignment="1">
      <alignment horizontal="center" vertical="center" wrapText="1"/>
    </xf>
    <xf numFmtId="0" fontId="14" fillId="4" borderId="85" xfId="0" applyFont="1" applyFill="1" applyBorder="1" applyAlignment="1">
      <alignment horizontal="center" vertical="center"/>
    </xf>
    <xf numFmtId="0" fontId="14" fillId="4" borderId="86" xfId="0" applyFont="1" applyFill="1" applyBorder="1" applyAlignment="1">
      <alignment horizontal="center" vertical="center"/>
    </xf>
    <xf numFmtId="0" fontId="14" fillId="16" borderId="87" xfId="0" applyFont="1" applyFill="1" applyBorder="1" applyAlignment="1">
      <alignment horizontal="center" vertical="center" wrapText="1"/>
    </xf>
    <xf numFmtId="0" fontId="14" fillId="16" borderId="88" xfId="0" applyFont="1" applyFill="1" applyBorder="1" applyAlignment="1">
      <alignment horizontal="center" vertical="center" wrapText="1"/>
    </xf>
    <xf numFmtId="0" fontId="14" fillId="16" borderId="57" xfId="0" applyFont="1" applyFill="1" applyBorder="1" applyAlignment="1">
      <alignment horizontal="center" vertical="center" wrapText="1"/>
    </xf>
    <xf numFmtId="0" fontId="14" fillId="16" borderId="59" xfId="0" applyFont="1" applyFill="1" applyBorder="1" applyAlignment="1">
      <alignment horizontal="center" vertical="center" wrapText="1"/>
    </xf>
    <xf numFmtId="0" fontId="14" fillId="16" borderId="58" xfId="0" applyFont="1" applyFill="1" applyBorder="1" applyAlignment="1">
      <alignment horizontal="center" vertical="center" wrapText="1"/>
    </xf>
    <xf numFmtId="0" fontId="14" fillId="16" borderId="23" xfId="0" applyFont="1" applyFill="1" applyBorder="1" applyAlignment="1">
      <alignment horizontal="center" vertical="center" wrapText="1"/>
    </xf>
    <xf numFmtId="0" fontId="14" fillId="16" borderId="33" xfId="0" applyFont="1" applyFill="1" applyBorder="1" applyAlignment="1">
      <alignment horizontal="center" vertical="center" wrapText="1"/>
    </xf>
    <xf numFmtId="0" fontId="14" fillId="16" borderId="35" xfId="0" applyFont="1" applyFill="1" applyBorder="1" applyAlignment="1">
      <alignment horizontal="center" vertical="center" wrapText="1"/>
    </xf>
    <xf numFmtId="0" fontId="9" fillId="14" borderId="64" xfId="0" applyFont="1" applyFill="1" applyBorder="1" applyAlignment="1">
      <alignment horizontal="center" vertical="center" wrapText="1"/>
    </xf>
    <xf numFmtId="0" fontId="69" fillId="32" borderId="1" xfId="0" applyFont="1" applyFill="1" applyBorder="1" applyAlignment="1">
      <alignment horizontal="center" vertical="center"/>
    </xf>
    <xf numFmtId="0" fontId="14" fillId="8" borderId="26"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111" xfId="0" applyFont="1" applyFill="1" applyBorder="1" applyAlignment="1">
      <alignment horizontal="center" vertical="center" wrapText="1"/>
    </xf>
    <xf numFmtId="0" fontId="14" fillId="8" borderId="108"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29" fillId="14" borderId="112" xfId="0" applyFont="1" applyFill="1" applyBorder="1" applyAlignment="1">
      <alignment horizontal="center" vertical="center" wrapText="1"/>
    </xf>
    <xf numFmtId="0" fontId="29" fillId="14" borderId="113" xfId="0" applyFont="1" applyFill="1" applyBorder="1" applyAlignment="1">
      <alignment horizontal="center" vertical="center" wrapText="1"/>
    </xf>
    <xf numFmtId="0" fontId="29" fillId="14" borderId="114" xfId="0" applyFont="1" applyFill="1" applyBorder="1" applyAlignment="1">
      <alignment horizontal="center" vertical="center" wrapText="1"/>
    </xf>
    <xf numFmtId="0" fontId="29" fillId="14" borderId="115" xfId="0" applyFont="1" applyFill="1" applyBorder="1" applyAlignment="1">
      <alignment horizontal="center" vertical="center" wrapText="1"/>
    </xf>
    <xf numFmtId="0" fontId="29" fillId="14" borderId="116" xfId="0" applyFont="1" applyFill="1" applyBorder="1" applyAlignment="1">
      <alignment horizontal="center" vertical="center" wrapText="1"/>
    </xf>
    <xf numFmtId="0" fontId="29" fillId="14" borderId="117" xfId="0" applyFont="1" applyFill="1" applyBorder="1" applyAlignment="1">
      <alignment horizontal="center" vertical="center" wrapText="1"/>
    </xf>
    <xf numFmtId="0" fontId="78" fillId="3" borderId="83" xfId="0" applyFont="1" applyFill="1" applyBorder="1" applyAlignment="1">
      <alignment horizontal="left" vertical="center"/>
    </xf>
    <xf numFmtId="0" fontId="14" fillId="4" borderId="1" xfId="0" applyFont="1" applyFill="1" applyBorder="1" applyAlignment="1">
      <alignment horizontal="center" vertical="center" wrapText="1"/>
    </xf>
    <xf numFmtId="0" fontId="69" fillId="33" borderId="1" xfId="0" applyFont="1" applyFill="1" applyBorder="1" applyAlignment="1">
      <alignment horizontal="center" vertical="center"/>
    </xf>
    <xf numFmtId="3" fontId="14" fillId="4" borderId="1" xfId="0" applyNumberFormat="1" applyFont="1" applyFill="1" applyBorder="1" applyAlignment="1">
      <alignment horizontal="center" vertical="center"/>
    </xf>
    <xf numFmtId="164" fontId="15" fillId="3" borderId="1" xfId="0" applyNumberFormat="1" applyFont="1" applyFill="1" applyBorder="1" applyAlignment="1">
      <alignment horizontal="center" vertical="center"/>
    </xf>
    <xf numFmtId="3" fontId="14" fillId="4" borderId="1" xfId="0" applyNumberFormat="1" applyFont="1" applyFill="1" applyBorder="1" applyAlignment="1">
      <alignment horizontal="center" vertical="center" wrapText="1"/>
    </xf>
    <xf numFmtId="0" fontId="29" fillId="14" borderId="7"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29" fillId="14" borderId="9" xfId="0" applyFont="1" applyFill="1" applyBorder="1" applyAlignment="1">
      <alignment horizontal="center" vertical="center" wrapText="1"/>
    </xf>
    <xf numFmtId="0" fontId="29" fillId="14" borderId="12"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4" xfId="0" applyFont="1" applyFill="1" applyBorder="1" applyAlignment="1">
      <alignment horizontal="center" vertical="center" wrapText="1"/>
    </xf>
    <xf numFmtId="0" fontId="29" fillId="14" borderId="10" xfId="0" applyFont="1" applyFill="1" applyBorder="1" applyAlignment="1">
      <alignment horizontal="center" vertical="center" wrapText="1"/>
    </xf>
    <xf numFmtId="0" fontId="29" fillId="14" borderId="0"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17" fillId="9" borderId="1" xfId="3" applyBorder="1" applyAlignment="1">
      <alignment horizontal="center" vertical="center"/>
    </xf>
    <xf numFmtId="0" fontId="14" fillId="4" borderId="1" xfId="0" applyFont="1" applyFill="1" applyBorder="1" applyAlignment="1">
      <alignment horizontal="center" vertical="center"/>
    </xf>
    <xf numFmtId="0" fontId="68" fillId="31" borderId="42" xfId="0" applyFont="1" applyFill="1" applyBorder="1" applyAlignment="1">
      <alignment horizontal="left" vertical="center"/>
    </xf>
    <xf numFmtId="0" fontId="68" fillId="31" borderId="43" xfId="0" applyFont="1" applyFill="1" applyBorder="1" applyAlignment="1">
      <alignment horizontal="left" vertical="center"/>
    </xf>
    <xf numFmtId="0" fontId="68" fillId="31" borderId="24" xfId="0" applyFont="1" applyFill="1" applyBorder="1" applyAlignment="1">
      <alignment horizontal="left" vertical="center"/>
    </xf>
    <xf numFmtId="0" fontId="29" fillId="14" borderId="27" xfId="0" applyFont="1" applyFill="1" applyBorder="1" applyAlignment="1">
      <alignment horizontal="center" vertical="center" wrapText="1"/>
    </xf>
    <xf numFmtId="0" fontId="29" fillId="14" borderId="28" xfId="0" applyFont="1" applyFill="1" applyBorder="1" applyAlignment="1">
      <alignment horizontal="center" vertical="center" wrapText="1"/>
    </xf>
    <xf numFmtId="0" fontId="29" fillId="14" borderId="29" xfId="0" applyFont="1" applyFill="1" applyBorder="1" applyAlignment="1">
      <alignment horizontal="center" vertical="center" wrapText="1"/>
    </xf>
    <xf numFmtId="0" fontId="71" fillId="31" borderId="42" xfId="0" applyFont="1" applyFill="1" applyBorder="1" applyAlignment="1">
      <alignment horizontal="left" vertical="center"/>
    </xf>
    <xf numFmtId="0" fontId="71" fillId="31" borderId="43" xfId="0" applyFont="1" applyFill="1" applyBorder="1" applyAlignment="1">
      <alignment horizontal="left" vertical="center"/>
    </xf>
    <xf numFmtId="0" fontId="71" fillId="31" borderId="24" xfId="0" applyFont="1" applyFill="1" applyBorder="1" applyAlignment="1">
      <alignment horizontal="left" vertical="center"/>
    </xf>
    <xf numFmtId="172" fontId="78" fillId="3" borderId="83" xfId="0" applyNumberFormat="1" applyFont="1" applyFill="1" applyBorder="1" applyAlignment="1">
      <alignment horizontal="left" vertical="center"/>
    </xf>
    <xf numFmtId="1" fontId="15" fillId="30" borderId="1" xfId="6" applyNumberFormat="1" applyFont="1" applyFill="1" applyBorder="1" applyAlignment="1">
      <alignment horizontal="center" vertical="center"/>
    </xf>
    <xf numFmtId="0" fontId="75" fillId="14" borderId="27" xfId="0" applyFont="1" applyFill="1" applyBorder="1" applyAlignment="1">
      <alignment horizontal="center" vertical="center" wrapText="1"/>
    </xf>
    <xf numFmtId="0" fontId="84" fillId="14" borderId="7" xfId="0" applyFont="1" applyFill="1" applyBorder="1" applyAlignment="1">
      <alignment horizontal="left" vertical="center" wrapText="1"/>
    </xf>
    <xf numFmtId="0" fontId="84" fillId="14" borderId="8" xfId="0" applyFont="1" applyFill="1" applyBorder="1" applyAlignment="1">
      <alignment horizontal="left" vertical="center" wrapText="1"/>
    </xf>
    <xf numFmtId="0" fontId="84" fillId="14" borderId="10" xfId="0" applyFont="1" applyFill="1" applyBorder="1" applyAlignment="1">
      <alignment horizontal="left" vertical="center" wrapText="1"/>
    </xf>
    <xf numFmtId="0" fontId="84" fillId="14" borderId="0" xfId="0" applyFont="1" applyFill="1" applyBorder="1" applyAlignment="1">
      <alignment horizontal="left" vertical="center" wrapText="1"/>
    </xf>
    <xf numFmtId="0" fontId="84" fillId="14" borderId="12" xfId="0" applyFont="1" applyFill="1" applyBorder="1" applyAlignment="1">
      <alignment horizontal="left" vertical="center" wrapText="1"/>
    </xf>
    <xf numFmtId="0" fontId="84" fillId="14" borderId="13" xfId="0" applyFont="1" applyFill="1" applyBorder="1" applyAlignment="1">
      <alignment horizontal="left" vertical="center" wrapText="1"/>
    </xf>
    <xf numFmtId="0" fontId="14" fillId="4" borderId="6" xfId="0" applyFont="1" applyFill="1" applyBorder="1" applyAlignment="1">
      <alignment horizontal="center" vertical="center"/>
    </xf>
    <xf numFmtId="0" fontId="79" fillId="9" borderId="1" xfId="3" applyFont="1" applyBorder="1" applyAlignment="1">
      <alignment horizontal="center" vertical="center"/>
    </xf>
    <xf numFmtId="0" fontId="2" fillId="8" borderId="109" xfId="0" applyFont="1" applyFill="1" applyBorder="1" applyAlignment="1">
      <alignment horizontal="center" vertical="center" wrapText="1"/>
    </xf>
    <xf numFmtId="0" fontId="17" fillId="35" borderId="109" xfId="3" applyFill="1" applyBorder="1" applyAlignment="1">
      <alignment horizontal="center" vertical="center"/>
    </xf>
    <xf numFmtId="0" fontId="0" fillId="40" borderId="1" xfId="0" applyFill="1" applyBorder="1" applyAlignment="1">
      <alignment horizontal="center" vertical="center"/>
    </xf>
    <xf numFmtId="1" fontId="0" fillId="0" borderId="1" xfId="0" applyNumberFormat="1" applyFont="1" applyBorder="1" applyAlignment="1">
      <alignment horizontal="center"/>
    </xf>
    <xf numFmtId="3" fontId="0" fillId="0" borderId="1" xfId="0" applyNumberFormat="1" applyFont="1" applyBorder="1" applyAlignment="1">
      <alignment horizontal="center"/>
    </xf>
    <xf numFmtId="3" fontId="19" fillId="4" borderId="1" xfId="0" applyNumberFormat="1" applyFont="1" applyFill="1" applyBorder="1" applyAlignment="1">
      <alignment horizontal="center"/>
    </xf>
    <xf numFmtId="3" fontId="14" fillId="42" borderId="1" xfId="0" applyNumberFormat="1" applyFont="1" applyFill="1" applyBorder="1" applyAlignment="1">
      <alignment horizontal="center" vertical="center"/>
    </xf>
    <xf numFmtId="171" fontId="0" fillId="3" borderId="1" xfId="1" applyNumberFormat="1" applyFont="1" applyFill="1" applyBorder="1" applyAlignment="1">
      <alignment horizontal="center"/>
    </xf>
    <xf numFmtId="4" fontId="0" fillId="3"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0" borderId="1" xfId="0" applyNumberFormat="1" applyFont="1" applyBorder="1" applyAlignment="1">
      <alignment horizontal="center" wrapText="1"/>
    </xf>
    <xf numFmtId="166" fontId="0" fillId="3" borderId="1" xfId="0" applyNumberFormat="1" applyFont="1" applyFill="1" applyBorder="1" applyAlignment="1">
      <alignment horizontal="center" wrapText="1"/>
    </xf>
    <xf numFmtId="1" fontId="0" fillId="3" borderId="1" xfId="0" applyNumberFormat="1" applyFont="1" applyFill="1" applyBorder="1" applyAlignment="1">
      <alignment horizontal="center" wrapText="1"/>
    </xf>
    <xf numFmtId="3" fontId="0" fillId="3" borderId="1" xfId="0" applyNumberFormat="1" applyFont="1" applyFill="1" applyBorder="1" applyAlignment="1">
      <alignment horizontal="center" wrapText="1"/>
    </xf>
    <xf numFmtId="166" fontId="0" fillId="0" borderId="1" xfId="0" applyNumberFormat="1" applyFont="1" applyBorder="1" applyAlignment="1">
      <alignment horizontal="center" wrapText="1"/>
    </xf>
    <xf numFmtId="166" fontId="0" fillId="3" borderId="1" xfId="0" applyNumberFormat="1" applyFont="1" applyFill="1" applyBorder="1" applyAlignment="1">
      <alignment horizontal="center"/>
    </xf>
    <xf numFmtId="3" fontId="0" fillId="3" borderId="1" xfId="0" applyNumberFormat="1" applyFont="1" applyFill="1" applyBorder="1" applyAlignment="1">
      <alignment horizontal="center"/>
    </xf>
    <xf numFmtId="1" fontId="0" fillId="3" borderId="1"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166" fontId="0" fillId="3" borderId="1" xfId="0" applyNumberFormat="1" applyFont="1" applyFill="1" applyBorder="1" applyAlignment="1">
      <alignment horizontal="center" vertical="center"/>
    </xf>
    <xf numFmtId="0" fontId="30" fillId="19" borderId="33" xfId="0" applyFont="1" applyFill="1" applyBorder="1" applyAlignment="1">
      <alignment horizontal="left" vertical="center"/>
    </xf>
    <xf numFmtId="0" fontId="30" fillId="19" borderId="34" xfId="0" applyFont="1" applyFill="1" applyBorder="1" applyAlignment="1">
      <alignment horizontal="left" vertical="center"/>
    </xf>
    <xf numFmtId="0" fontId="30" fillId="19" borderId="44" xfId="0" applyFont="1" applyFill="1" applyBorder="1" applyAlignment="1">
      <alignment horizontal="left" vertical="center"/>
    </xf>
    <xf numFmtId="3" fontId="19" fillId="4" borderId="6" xfId="0" applyNumberFormat="1" applyFont="1" applyFill="1" applyBorder="1" applyAlignment="1">
      <alignment horizontal="center"/>
    </xf>
    <xf numFmtId="172" fontId="19" fillId="4" borderId="2" xfId="0" applyNumberFormat="1" applyFont="1" applyFill="1" applyBorder="1" applyAlignment="1">
      <alignment horizontal="center"/>
    </xf>
    <xf numFmtId="172" fontId="19" fillId="4" borderId="3" xfId="0" applyNumberFormat="1" applyFont="1" applyFill="1" applyBorder="1" applyAlignment="1">
      <alignment horizontal="center"/>
    </xf>
    <xf numFmtId="166" fontId="0" fillId="0" borderId="1" xfId="0" applyNumberFormat="1" applyFont="1" applyBorder="1" applyAlignment="1">
      <alignment horizontal="center"/>
    </xf>
    <xf numFmtId="171" fontId="19" fillId="4" borderId="5" xfId="0" applyNumberFormat="1" applyFont="1" applyFill="1" applyBorder="1" applyAlignment="1">
      <alignment horizontal="center"/>
    </xf>
    <xf numFmtId="3" fontId="14" fillId="36" borderId="1" xfId="0" applyNumberFormat="1" applyFont="1" applyFill="1" applyBorder="1" applyAlignment="1">
      <alignment horizontal="center"/>
    </xf>
    <xf numFmtId="171" fontId="14" fillId="42" borderId="1" xfId="0" applyNumberFormat="1" applyFont="1" applyFill="1" applyBorder="1" applyAlignment="1">
      <alignment horizontal="center" vertical="center"/>
    </xf>
    <xf numFmtId="171" fontId="19" fillId="4" borderId="1" xfId="0" applyNumberFormat="1" applyFont="1" applyFill="1" applyBorder="1" applyAlignment="1">
      <alignment horizontal="center"/>
    </xf>
    <xf numFmtId="171" fontId="14" fillId="36" borderId="1" xfId="0" applyNumberFormat="1" applyFont="1" applyFill="1" applyBorder="1" applyAlignment="1">
      <alignment horizontal="center"/>
    </xf>
    <xf numFmtId="176" fontId="0" fillId="0" borderId="1" xfId="0" applyNumberFormat="1" applyFont="1" applyBorder="1" applyAlignment="1">
      <alignment horizontal="center"/>
    </xf>
    <xf numFmtId="3" fontId="14" fillId="4" borderId="1" xfId="5" applyNumberFormat="1" applyFont="1" applyFill="1" applyBorder="1" applyAlignment="1">
      <alignment horizontal="center"/>
    </xf>
    <xf numFmtId="2" fontId="0" fillId="0" borderId="1" xfId="0" applyNumberFormat="1" applyFont="1" applyBorder="1" applyAlignment="1">
      <alignment horizontal="center"/>
    </xf>
    <xf numFmtId="4" fontId="0" fillId="0" borderId="1" xfId="0" applyNumberFormat="1" applyFont="1" applyBorder="1" applyAlignment="1">
      <alignment horizontal="center"/>
    </xf>
    <xf numFmtId="0" fontId="30" fillId="19" borderId="35" xfId="0" applyFont="1" applyFill="1" applyBorder="1" applyAlignment="1">
      <alignment horizontal="left" vertical="center"/>
    </xf>
    <xf numFmtId="0" fontId="37" fillId="14" borderId="27" xfId="0" applyFont="1" applyFill="1" applyBorder="1" applyAlignment="1">
      <alignment horizontal="center" vertical="center" wrapText="1"/>
    </xf>
    <xf numFmtId="0" fontId="37" fillId="14" borderId="28" xfId="0" applyFont="1" applyFill="1" applyBorder="1" applyAlignment="1">
      <alignment horizontal="center" vertical="center"/>
    </xf>
    <xf numFmtId="0" fontId="37" fillId="14" borderId="29" xfId="0" applyFont="1" applyFill="1" applyBorder="1" applyAlignment="1">
      <alignment horizontal="center" vertical="center"/>
    </xf>
    <xf numFmtId="0" fontId="41" fillId="19" borderId="33" xfId="0" applyFont="1" applyFill="1" applyBorder="1" applyAlignment="1">
      <alignment horizontal="center" vertical="center"/>
    </xf>
    <xf numFmtId="0" fontId="41" fillId="19" borderId="34" xfId="0" applyFont="1" applyFill="1" applyBorder="1" applyAlignment="1">
      <alignment horizontal="center" vertical="center"/>
    </xf>
    <xf numFmtId="0" fontId="41" fillId="19" borderId="35"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2" borderId="6" xfId="0" applyFont="1" applyFill="1" applyBorder="1" applyAlignment="1">
      <alignment horizontal="center" vertical="center" wrapText="1"/>
    </xf>
    <xf numFmtId="0" fontId="14" fillId="36" borderId="6" xfId="0" applyFont="1" applyFill="1" applyBorder="1" applyAlignment="1">
      <alignment horizontal="center" vertical="center" wrapText="1"/>
    </xf>
    <xf numFmtId="3" fontId="14" fillId="42" borderId="17" xfId="0" applyNumberFormat="1" applyFont="1" applyFill="1" applyBorder="1" applyAlignment="1">
      <alignment horizontal="center" vertical="center"/>
    </xf>
    <xf numFmtId="3" fontId="14" fillId="42" borderId="25" xfId="0" applyNumberFormat="1" applyFont="1" applyFill="1" applyBorder="1" applyAlignment="1">
      <alignment horizontal="center" vertical="center"/>
    </xf>
    <xf numFmtId="171" fontId="0" fillId="0" borderId="1" xfId="1" applyNumberFormat="1" applyFont="1" applyBorder="1" applyAlignment="1">
      <alignment horizontal="center"/>
    </xf>
    <xf numFmtId="1" fontId="0" fillId="3" borderId="1" xfId="0" applyNumberFormat="1" applyFont="1" applyFill="1" applyBorder="1" applyAlignment="1">
      <alignment horizontal="center"/>
    </xf>
    <xf numFmtId="0" fontId="2" fillId="3" borderId="0" xfId="0" applyFont="1" applyFill="1" applyBorder="1" applyAlignment="1">
      <alignment horizontal="center" wrapText="1"/>
    </xf>
    <xf numFmtId="3" fontId="14" fillId="4" borderId="17" xfId="0" applyNumberFormat="1" applyFont="1" applyFill="1" applyBorder="1" applyAlignment="1">
      <alignment horizontal="center"/>
    </xf>
    <xf numFmtId="3" fontId="14" fillId="4" borderId="25" xfId="0" applyNumberFormat="1" applyFont="1" applyFill="1" applyBorder="1" applyAlignment="1">
      <alignment horizontal="center"/>
    </xf>
    <xf numFmtId="171" fontId="14" fillId="36" borderId="1" xfId="5" applyNumberFormat="1" applyFont="1" applyFill="1" applyBorder="1" applyAlignment="1">
      <alignment horizontal="center"/>
    </xf>
    <xf numFmtId="3" fontId="14" fillId="36" borderId="1" xfId="5" applyNumberFormat="1" applyFont="1" applyFill="1" applyBorder="1" applyAlignment="1">
      <alignment horizontal="center"/>
    </xf>
    <xf numFmtId="3" fontId="14" fillId="36" borderId="6" xfId="0" applyNumberFormat="1" applyFont="1" applyFill="1" applyBorder="1" applyAlignment="1">
      <alignment horizontal="center"/>
    </xf>
    <xf numFmtId="171" fontId="14" fillId="4" borderId="1" xfId="5" applyNumberFormat="1" applyFont="1" applyFill="1" applyBorder="1" applyAlignment="1">
      <alignment horizontal="center"/>
    </xf>
    <xf numFmtId="176" fontId="0" fillId="0" borderId="5" xfId="0" applyNumberFormat="1" applyFont="1" applyBorder="1" applyAlignment="1">
      <alignment horizontal="center"/>
    </xf>
    <xf numFmtId="0" fontId="14" fillId="36" borderId="1" xfId="0" applyFont="1" applyFill="1" applyBorder="1" applyAlignment="1">
      <alignment horizontal="center" vertical="center" wrapText="1"/>
    </xf>
    <xf numFmtId="176" fontId="0" fillId="3" borderId="1" xfId="0" applyNumberFormat="1" applyFont="1" applyFill="1" applyBorder="1" applyAlignment="1">
      <alignment horizontal="center"/>
    </xf>
    <xf numFmtId="0" fontId="54" fillId="8" borderId="54" xfId="0" applyFont="1" applyFill="1" applyBorder="1" applyAlignment="1">
      <alignment horizontal="center" vertical="center"/>
    </xf>
    <xf numFmtId="0" fontId="54" fillId="8" borderId="68" xfId="0" applyFont="1" applyFill="1" applyBorder="1" applyAlignment="1">
      <alignment horizontal="center" vertical="center"/>
    </xf>
    <xf numFmtId="0" fontId="0" fillId="0" borderId="13" xfId="0" applyFont="1" applyBorder="1" applyAlignment="1">
      <alignment horizontal="center"/>
    </xf>
    <xf numFmtId="0" fontId="51" fillId="14" borderId="28" xfId="0" applyFont="1" applyFill="1" applyBorder="1" applyAlignment="1">
      <alignment horizontal="center" vertical="center" wrapText="1"/>
    </xf>
    <xf numFmtId="0" fontId="2" fillId="8" borderId="42" xfId="0" applyFont="1" applyFill="1" applyBorder="1" applyAlignment="1">
      <alignment horizontal="center" vertical="center"/>
    </xf>
    <xf numFmtId="0" fontId="2" fillId="8" borderId="43" xfId="0" applyFont="1" applyFill="1" applyBorder="1" applyAlignment="1">
      <alignment horizontal="center" vertical="center"/>
    </xf>
    <xf numFmtId="0" fontId="2" fillId="8" borderId="24" xfId="0" applyFont="1" applyFill="1" applyBorder="1" applyAlignment="1">
      <alignment horizontal="center" vertical="center"/>
    </xf>
    <xf numFmtId="0" fontId="37" fillId="14" borderId="28" xfId="0" applyFont="1" applyFill="1" applyBorder="1" applyAlignment="1">
      <alignment horizontal="center" vertical="center" wrapText="1"/>
    </xf>
    <xf numFmtId="0" fontId="37" fillId="14" borderId="29" xfId="0" applyFont="1" applyFill="1" applyBorder="1" applyAlignment="1">
      <alignment horizontal="center" vertical="center" wrapText="1"/>
    </xf>
    <xf numFmtId="0" fontId="57" fillId="26" borderId="42" xfId="0" applyFont="1" applyFill="1" applyBorder="1" applyAlignment="1">
      <alignment horizontal="center" vertical="center"/>
    </xf>
    <xf numFmtId="0" fontId="57" fillId="26" borderId="43" xfId="0" applyFont="1" applyFill="1" applyBorder="1" applyAlignment="1">
      <alignment horizontal="center" vertical="center"/>
    </xf>
    <xf numFmtId="0" fontId="57" fillId="26" borderId="24" xfId="0" applyFont="1" applyFill="1" applyBorder="1" applyAlignment="1">
      <alignment horizontal="center" vertical="center"/>
    </xf>
    <xf numFmtId="0" fontId="0" fillId="0" borderId="8" xfId="0" applyFont="1" applyBorder="1" applyAlignment="1">
      <alignment horizontal="center"/>
    </xf>
    <xf numFmtId="0" fontId="2" fillId="8" borderId="18"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89" xfId="0" applyFont="1" applyFill="1" applyBorder="1" applyAlignment="1">
      <alignment horizontal="center" vertical="center" wrapText="1"/>
    </xf>
    <xf numFmtId="0" fontId="19" fillId="43" borderId="18" xfId="0" applyFont="1" applyFill="1" applyBorder="1" applyAlignment="1">
      <alignment horizontal="center" vertical="center"/>
    </xf>
    <xf numFmtId="0" fontId="19" fillId="43" borderId="89" xfId="0" applyFont="1" applyFill="1" applyBorder="1" applyAlignment="1">
      <alignment horizontal="center" vertical="center"/>
    </xf>
    <xf numFmtId="0" fontId="19" fillId="21" borderId="18" xfId="0" applyFont="1" applyFill="1" applyBorder="1" applyAlignment="1">
      <alignment horizontal="center" vertical="center" wrapText="1"/>
    </xf>
    <xf numFmtId="0" fontId="19" fillId="21" borderId="21" xfId="0" applyFont="1" applyFill="1" applyBorder="1" applyAlignment="1">
      <alignment horizontal="center" vertical="center" wrapText="1"/>
    </xf>
    <xf numFmtId="0" fontId="19" fillId="21" borderId="89" xfId="0" applyFont="1" applyFill="1" applyBorder="1" applyAlignment="1">
      <alignment horizontal="center" vertical="center" wrapText="1"/>
    </xf>
    <xf numFmtId="0" fontId="19" fillId="43" borderId="54" xfId="0" applyFont="1" applyFill="1" applyBorder="1" applyAlignment="1">
      <alignment horizontal="center" vertical="center"/>
    </xf>
    <xf numFmtId="0" fontId="19" fillId="43" borderId="68" xfId="0" applyFont="1" applyFill="1" applyBorder="1" applyAlignment="1">
      <alignment horizontal="center" vertical="center"/>
    </xf>
    <xf numFmtId="0" fontId="14" fillId="10" borderId="54" xfId="0" applyFont="1" applyFill="1" applyBorder="1" applyAlignment="1">
      <alignment horizontal="center"/>
    </xf>
    <xf numFmtId="0" fontId="14" fillId="10" borderId="71" xfId="0" applyFont="1" applyFill="1" applyBorder="1" applyAlignment="1">
      <alignment horizontal="center"/>
    </xf>
    <xf numFmtId="0" fontId="57" fillId="6" borderId="42" xfId="0" applyFont="1" applyFill="1" applyBorder="1" applyAlignment="1">
      <alignment horizontal="center" vertical="center"/>
    </xf>
    <xf numFmtId="0" fontId="57" fillId="6" borderId="43" xfId="0" applyFont="1" applyFill="1" applyBorder="1" applyAlignment="1">
      <alignment horizontal="center" vertical="center"/>
    </xf>
    <xf numFmtId="0" fontId="57" fillId="6" borderId="24" xfId="0" applyFont="1" applyFill="1" applyBorder="1" applyAlignment="1">
      <alignment horizontal="center" vertical="center"/>
    </xf>
    <xf numFmtId="0" fontId="30" fillId="19" borderId="42" xfId="0" applyFont="1" applyFill="1" applyBorder="1" applyAlignment="1">
      <alignment horizontal="left" vertical="center"/>
    </xf>
    <xf numFmtId="0" fontId="30" fillId="19" borderId="43" xfId="0" applyFont="1" applyFill="1" applyBorder="1" applyAlignment="1">
      <alignment horizontal="left" vertical="center"/>
    </xf>
    <xf numFmtId="0" fontId="30" fillId="19" borderId="24" xfId="0" applyFont="1" applyFill="1" applyBorder="1" applyAlignment="1">
      <alignment horizontal="left" vertical="center"/>
    </xf>
    <xf numFmtId="0" fontId="10" fillId="6" borderId="42" xfId="0" applyFont="1" applyFill="1" applyBorder="1" applyAlignment="1">
      <alignment horizontal="center" vertical="center"/>
    </xf>
    <xf numFmtId="0" fontId="10" fillId="6" borderId="43" xfId="0" applyFont="1" applyFill="1" applyBorder="1" applyAlignment="1">
      <alignment horizontal="center" vertical="center"/>
    </xf>
    <xf numFmtId="0" fontId="10" fillId="6" borderId="24" xfId="0" applyFont="1" applyFill="1" applyBorder="1" applyAlignment="1">
      <alignment horizontal="center" vertical="center"/>
    </xf>
    <xf numFmtId="0" fontId="30" fillId="19" borderId="42" xfId="0" applyFont="1" applyFill="1" applyBorder="1" applyAlignment="1">
      <alignment horizontal="center" vertical="center"/>
    </xf>
    <xf numFmtId="0" fontId="30" fillId="19" borderId="43" xfId="0" applyFont="1" applyFill="1" applyBorder="1" applyAlignment="1">
      <alignment horizontal="center" vertical="center"/>
    </xf>
    <xf numFmtId="0" fontId="2" fillId="26" borderId="42" xfId="0" applyFont="1" applyFill="1" applyBorder="1" applyAlignment="1">
      <alignment horizontal="center" vertical="center"/>
    </xf>
    <xf numFmtId="0" fontId="2" fillId="26" borderId="43" xfId="0" applyFont="1" applyFill="1" applyBorder="1" applyAlignment="1">
      <alignment horizontal="center" vertical="center"/>
    </xf>
    <xf numFmtId="0" fontId="2" fillId="26" borderId="24" xfId="0" applyFont="1" applyFill="1" applyBorder="1" applyAlignment="1">
      <alignment horizontal="center" vertical="center"/>
    </xf>
    <xf numFmtId="0" fontId="22" fillId="19" borderId="43" xfId="0" applyFont="1" applyFill="1" applyBorder="1" applyAlignment="1">
      <alignment horizontal="left" vertical="center"/>
    </xf>
    <xf numFmtId="0" fontId="22" fillId="19" borderId="24" xfId="0" applyFont="1" applyFill="1" applyBorder="1" applyAlignment="1">
      <alignment horizontal="left" vertical="center"/>
    </xf>
    <xf numFmtId="0" fontId="22" fillId="19" borderId="42" xfId="0" applyFont="1" applyFill="1" applyBorder="1" applyAlignment="1">
      <alignment horizontal="left" vertical="center"/>
    </xf>
    <xf numFmtId="0" fontId="28" fillId="14" borderId="27" xfId="0" applyFont="1" applyFill="1" applyBorder="1" applyAlignment="1">
      <alignment horizontal="center" vertical="center" wrapText="1"/>
    </xf>
    <xf numFmtId="0" fontId="28" fillId="14" borderId="13" xfId="0" applyFont="1" applyFill="1" applyBorder="1" applyAlignment="1">
      <alignment horizontal="center" vertical="center" wrapText="1"/>
    </xf>
    <xf numFmtId="0" fontId="28" fillId="14" borderId="14" xfId="0" applyFont="1" applyFill="1" applyBorder="1" applyAlignment="1">
      <alignment horizontal="center" vertical="center" wrapText="1"/>
    </xf>
    <xf numFmtId="0" fontId="19" fillId="44" borderId="63" xfId="0" applyFont="1" applyFill="1" applyBorder="1" applyAlignment="1">
      <alignment horizontal="center" vertical="center"/>
    </xf>
    <xf numFmtId="0" fontId="19" fillId="44" borderId="55" xfId="0" applyFont="1" applyFill="1" applyBorder="1" applyAlignment="1">
      <alignment horizontal="center" vertical="center"/>
    </xf>
    <xf numFmtId="0" fontId="19" fillId="44" borderId="50" xfId="0" applyFont="1" applyFill="1" applyBorder="1" applyAlignment="1">
      <alignment horizontal="center" vertical="center"/>
    </xf>
    <xf numFmtId="0" fontId="19" fillId="44" borderId="47" xfId="0" applyFont="1" applyFill="1" applyBorder="1" applyAlignment="1">
      <alignment horizontal="center" vertical="center"/>
    </xf>
    <xf numFmtId="0" fontId="19" fillId="44" borderId="61" xfId="0" applyFont="1" applyFill="1" applyBorder="1" applyAlignment="1">
      <alignment horizontal="center" vertical="center"/>
    </xf>
    <xf numFmtId="0" fontId="19" fillId="44" borderId="22" xfId="0" applyFont="1" applyFill="1" applyBorder="1" applyAlignment="1">
      <alignment horizontal="center" vertical="center"/>
    </xf>
    <xf numFmtId="0" fontId="2" fillId="8" borderId="42" xfId="0" applyFont="1" applyFill="1" applyBorder="1" applyAlignment="1">
      <alignment horizontal="center"/>
    </xf>
    <xf numFmtId="0" fontId="2" fillId="8" borderId="24" xfId="0" applyFont="1" applyFill="1" applyBorder="1" applyAlignment="1">
      <alignment horizontal="center"/>
    </xf>
    <xf numFmtId="0" fontId="14" fillId="21" borderId="54" xfId="0" applyFont="1" applyFill="1" applyBorder="1" applyAlignment="1">
      <alignment horizontal="center"/>
    </xf>
    <xf numFmtId="0" fontId="14" fillId="21" borderId="60" xfId="0" applyFont="1" applyFill="1" applyBorder="1" applyAlignment="1">
      <alignment horizontal="center"/>
    </xf>
    <xf numFmtId="0" fontId="19" fillId="10" borderId="54" xfId="0" applyFont="1" applyFill="1" applyBorder="1" applyAlignment="1">
      <alignment horizontal="center"/>
    </xf>
    <xf numFmtId="0" fontId="19" fillId="10" borderId="19" xfId="0" applyFont="1" applyFill="1" applyBorder="1" applyAlignment="1">
      <alignment horizontal="center"/>
    </xf>
    <xf numFmtId="0" fontId="14" fillId="21" borderId="71" xfId="0" applyFont="1" applyFill="1" applyBorder="1" applyAlignment="1">
      <alignment horizontal="center"/>
    </xf>
    <xf numFmtId="0" fontId="14" fillId="21" borderId="19" xfId="0" applyFont="1" applyFill="1" applyBorder="1" applyAlignment="1">
      <alignment horizontal="center"/>
    </xf>
    <xf numFmtId="0" fontId="2" fillId="8" borderId="54" xfId="0" applyFont="1" applyFill="1" applyBorder="1" applyAlignment="1">
      <alignment horizontal="center" vertical="center"/>
    </xf>
    <xf numFmtId="0" fontId="2" fillId="8" borderId="71" xfId="0" applyFont="1" applyFill="1" applyBorder="1" applyAlignment="1">
      <alignment horizontal="center" vertical="center"/>
    </xf>
    <xf numFmtId="0" fontId="2" fillId="8" borderId="68" xfId="0" applyFont="1" applyFill="1" applyBorder="1" applyAlignment="1">
      <alignment horizontal="center" vertical="center"/>
    </xf>
    <xf numFmtId="0" fontId="2" fillId="8" borderId="72" xfId="0" applyFont="1" applyFill="1" applyBorder="1" applyAlignment="1">
      <alignment horizontal="center" vertical="center"/>
    </xf>
    <xf numFmtId="0" fontId="2" fillId="8" borderId="54" xfId="0" applyFont="1" applyFill="1" applyBorder="1" applyAlignment="1">
      <alignment horizontal="center"/>
    </xf>
    <xf numFmtId="0" fontId="2" fillId="8" borderId="19" xfId="0" applyFont="1" applyFill="1" applyBorder="1" applyAlignment="1">
      <alignment horizontal="center"/>
    </xf>
    <xf numFmtId="0" fontId="37" fillId="14" borderId="12" xfId="0" applyFont="1" applyFill="1" applyBorder="1" applyAlignment="1">
      <alignment horizontal="center" vertical="center" wrapText="1"/>
    </xf>
    <xf numFmtId="0" fontId="37" fillId="14" borderId="13" xfId="0" applyFont="1" applyFill="1" applyBorder="1" applyAlignment="1">
      <alignment horizontal="center" vertical="center" wrapText="1"/>
    </xf>
    <xf numFmtId="0" fontId="37" fillId="14" borderId="27" xfId="0" applyFont="1" applyFill="1" applyBorder="1" applyAlignment="1">
      <alignment horizontal="center" vertical="center"/>
    </xf>
    <xf numFmtId="0" fontId="54" fillId="25" borderId="54" xfId="0" applyFont="1" applyFill="1" applyBorder="1" applyAlignment="1">
      <alignment horizontal="center" vertical="center"/>
    </xf>
    <xf numFmtId="0" fontId="54" fillId="25" borderId="68" xfId="0" applyFont="1" applyFill="1" applyBorder="1" applyAlignment="1">
      <alignment horizontal="center" vertical="center"/>
    </xf>
    <xf numFmtId="0" fontId="57" fillId="18" borderId="0" xfId="0" applyFont="1" applyFill="1" applyBorder="1" applyAlignment="1">
      <alignment horizontal="center" vertical="center"/>
    </xf>
    <xf numFmtId="0" fontId="2" fillId="25" borderId="54" xfId="0" applyFont="1" applyFill="1" applyBorder="1" applyAlignment="1">
      <alignment horizontal="center" vertical="center"/>
    </xf>
    <xf numFmtId="0" fontId="2" fillId="25" borderId="68" xfId="0" applyFont="1" applyFill="1" applyBorder="1" applyAlignment="1">
      <alignment horizontal="center" vertical="center"/>
    </xf>
    <xf numFmtId="0" fontId="86" fillId="21" borderId="42" xfId="0" applyFont="1" applyFill="1" applyBorder="1" applyAlignment="1">
      <alignment horizontal="center" vertical="center"/>
    </xf>
    <xf numFmtId="0" fontId="86" fillId="21" borderId="43" xfId="0" applyFont="1" applyFill="1" applyBorder="1" applyAlignment="1">
      <alignment horizontal="center" vertical="center"/>
    </xf>
    <xf numFmtId="0" fontId="86" fillId="21" borderId="24"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35" xfId="0" applyFont="1" applyFill="1" applyBorder="1" applyAlignment="1">
      <alignment horizontal="center" vertical="center"/>
    </xf>
    <xf numFmtId="3" fontId="0" fillId="38" borderId="4" xfId="0" applyNumberFormat="1" applyFill="1" applyBorder="1" applyAlignment="1">
      <alignment horizontal="center"/>
    </xf>
    <xf numFmtId="3" fontId="0" fillId="38" borderId="1" xfId="0" applyNumberFormat="1" applyFill="1" applyBorder="1" applyAlignment="1">
      <alignment horizontal="center"/>
    </xf>
    <xf numFmtId="3" fontId="0" fillId="38" borderId="31" xfId="0" applyNumberFormat="1" applyFill="1" applyBorder="1" applyAlignment="1">
      <alignment horizontal="center"/>
    </xf>
    <xf numFmtId="3" fontId="0" fillId="38" borderId="63" xfId="0" applyNumberFormat="1" applyFill="1" applyBorder="1" applyAlignment="1">
      <alignment horizontal="center"/>
    </xf>
    <xf numFmtId="3" fontId="0" fillId="38" borderId="49" xfId="0" applyNumberFormat="1" applyFill="1" applyBorder="1" applyAlignment="1">
      <alignment horizontal="center"/>
    </xf>
    <xf numFmtId="3" fontId="0" fillId="38" borderId="50" xfId="0" applyNumberFormat="1" applyFill="1" applyBorder="1" applyAlignment="1">
      <alignment horizontal="center"/>
    </xf>
    <xf numFmtId="0" fontId="7" fillId="17" borderId="33" xfId="0" applyFont="1" applyFill="1" applyBorder="1" applyAlignment="1">
      <alignment horizontal="center"/>
    </xf>
    <xf numFmtId="0" fontId="7" fillId="17" borderId="34" xfId="0" applyFont="1" applyFill="1" applyBorder="1" applyAlignment="1">
      <alignment horizontal="center"/>
    </xf>
    <xf numFmtId="0" fontId="7" fillId="17" borderId="35" xfId="0" applyFont="1" applyFill="1" applyBorder="1" applyAlignment="1">
      <alignment horizontal="center"/>
    </xf>
    <xf numFmtId="3" fontId="0" fillId="38" borderId="55" xfId="0" applyNumberFormat="1" applyFill="1" applyBorder="1" applyAlignment="1">
      <alignment horizontal="center"/>
    </xf>
    <xf numFmtId="3" fontId="0" fillId="38" borderId="46" xfId="0" applyNumberFormat="1" applyFill="1" applyBorder="1" applyAlignment="1">
      <alignment horizontal="center"/>
    </xf>
    <xf numFmtId="3" fontId="0" fillId="38" borderId="47" xfId="0" applyNumberFormat="1" applyFill="1" applyBorder="1" applyAlignment="1">
      <alignment horizontal="center"/>
    </xf>
    <xf numFmtId="1" fontId="7" fillId="17" borderId="18" xfId="0" applyNumberFormat="1" applyFont="1" applyFill="1" applyBorder="1" applyAlignment="1">
      <alignment horizontal="center" vertical="center"/>
    </xf>
    <xf numFmtId="1" fontId="7" fillId="17" borderId="89" xfId="0" applyNumberFormat="1" applyFont="1" applyFill="1" applyBorder="1" applyAlignment="1">
      <alignment horizontal="center" vertical="center"/>
    </xf>
    <xf numFmtId="0" fontId="22" fillId="8" borderId="42"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37" fillId="14" borderId="7" xfId="0" applyFont="1" applyFill="1" applyBorder="1" applyAlignment="1">
      <alignment horizontal="center" vertical="center" wrapText="1"/>
    </xf>
    <xf numFmtId="0" fontId="37" fillId="14" borderId="8" xfId="0" applyFont="1" applyFill="1" applyBorder="1" applyAlignment="1">
      <alignment horizontal="center" vertical="center" wrapText="1"/>
    </xf>
    <xf numFmtId="0" fontId="37" fillId="14" borderId="9" xfId="0" applyFont="1" applyFill="1" applyBorder="1" applyAlignment="1">
      <alignment horizontal="center" vertical="center" wrapText="1"/>
    </xf>
    <xf numFmtId="0" fontId="37" fillId="14" borderId="14" xfId="0" applyFont="1" applyFill="1" applyBorder="1" applyAlignment="1">
      <alignment horizontal="center" vertical="center" wrapText="1"/>
    </xf>
    <xf numFmtId="0" fontId="50" fillId="8" borderId="33" xfId="4" applyFont="1" applyFill="1" applyBorder="1" applyAlignment="1">
      <alignment horizontal="center" vertical="center"/>
    </xf>
    <xf numFmtId="0" fontId="50" fillId="8" borderId="34" xfId="4" applyFont="1" applyFill="1" applyBorder="1" applyAlignment="1">
      <alignment horizontal="center" vertical="center"/>
    </xf>
    <xf numFmtId="0" fontId="50" fillId="8" borderId="35" xfId="4" applyFont="1" applyFill="1" applyBorder="1" applyAlignment="1">
      <alignment horizontal="center" vertical="center"/>
    </xf>
    <xf numFmtId="0" fontId="42" fillId="19" borderId="42" xfId="0" applyFont="1" applyFill="1" applyBorder="1" applyAlignment="1">
      <alignment horizontal="center" vertical="center"/>
    </xf>
    <xf numFmtId="0" fontId="42" fillId="19" borderId="43" xfId="0" applyFont="1" applyFill="1" applyBorder="1" applyAlignment="1">
      <alignment horizontal="center" vertical="center"/>
    </xf>
    <xf numFmtId="0" fontId="42" fillId="19" borderId="24" xfId="0" applyFont="1" applyFill="1" applyBorder="1" applyAlignment="1">
      <alignment horizontal="center" vertical="center"/>
    </xf>
    <xf numFmtId="0" fontId="52" fillId="0" borderId="102" xfId="0" applyFont="1" applyBorder="1" applyAlignment="1">
      <alignment horizontal="center" vertical="center" wrapText="1"/>
    </xf>
    <xf numFmtId="0" fontId="52" fillId="0" borderId="103" xfId="0" applyFont="1" applyBorder="1" applyAlignment="1">
      <alignment horizontal="center" vertical="center" wrapText="1"/>
    </xf>
    <xf numFmtId="0" fontId="52" fillId="0" borderId="104" xfId="0" applyFont="1" applyBorder="1" applyAlignment="1">
      <alignment horizontal="center" vertical="center" wrapText="1"/>
    </xf>
    <xf numFmtId="0" fontId="52" fillId="0" borderId="105" xfId="0" applyFont="1" applyBorder="1" applyAlignment="1">
      <alignment horizontal="center" vertical="center" wrapText="1"/>
    </xf>
    <xf numFmtId="0" fontId="52" fillId="0" borderId="106" xfId="0" applyFont="1" applyBorder="1" applyAlignment="1">
      <alignment horizontal="center" vertical="center" wrapText="1"/>
    </xf>
    <xf numFmtId="0" fontId="52" fillId="0" borderId="107" xfId="0" applyFont="1" applyBorder="1" applyAlignment="1">
      <alignment horizontal="center" vertical="center" wrapText="1"/>
    </xf>
    <xf numFmtId="0" fontId="73" fillId="43" borderId="97" xfId="0" applyFont="1" applyFill="1" applyBorder="1" applyAlignment="1">
      <alignment horizontal="center" vertical="center" wrapText="1"/>
    </xf>
    <xf numFmtId="0" fontId="73" fillId="43" borderId="98" xfId="0" applyFont="1" applyFill="1" applyBorder="1" applyAlignment="1">
      <alignment horizontal="center" vertical="center" wrapText="1"/>
    </xf>
    <xf numFmtId="0" fontId="37" fillId="14" borderId="10" xfId="0" applyFont="1" applyFill="1" applyBorder="1" applyAlignment="1">
      <alignment horizontal="center" vertical="center" wrapText="1"/>
    </xf>
    <xf numFmtId="0" fontId="37" fillId="14" borderId="0" xfId="0" applyFont="1" applyFill="1" applyBorder="1" applyAlignment="1">
      <alignment horizontal="center" vertical="center" wrapText="1"/>
    </xf>
    <xf numFmtId="0" fontId="37" fillId="14" borderId="11" xfId="0" applyFont="1" applyFill="1" applyBorder="1" applyAlignment="1">
      <alignment horizontal="center" vertical="center" wrapText="1"/>
    </xf>
    <xf numFmtId="0" fontId="2" fillId="26" borderId="54" xfId="0" applyFont="1" applyFill="1" applyBorder="1" applyAlignment="1">
      <alignment horizontal="center" vertical="center"/>
    </xf>
    <xf numFmtId="0" fontId="47" fillId="0" borderId="0" xfId="4" applyBorder="1" applyAlignment="1">
      <alignment horizontal="left"/>
    </xf>
    <xf numFmtId="0" fontId="0" fillId="0" borderId="0" xfId="0" applyBorder="1" applyAlignment="1">
      <alignment horizontal="left"/>
    </xf>
    <xf numFmtId="0" fontId="47" fillId="3" borderId="71" xfId="4" applyFill="1" applyBorder="1" applyAlignment="1">
      <alignment horizontal="left" vertical="center"/>
    </xf>
    <xf numFmtId="0" fontId="23" fillId="0" borderId="91" xfId="0" applyFont="1" applyBorder="1" applyAlignment="1">
      <alignment horizontal="left" vertical="center" wrapText="1"/>
    </xf>
    <xf numFmtId="0" fontId="23" fillId="0" borderId="0" xfId="0" applyFont="1" applyBorder="1" applyAlignment="1">
      <alignment horizontal="left" vertical="center" wrapText="1"/>
    </xf>
    <xf numFmtId="0" fontId="23" fillId="0" borderId="90" xfId="0" applyFont="1" applyBorder="1" applyAlignment="1">
      <alignment horizontal="left" vertical="center" wrapText="1"/>
    </xf>
    <xf numFmtId="0" fontId="37" fillId="14" borderId="7" xfId="0" applyFont="1" applyFill="1" applyBorder="1" applyAlignment="1">
      <alignment horizontal="center" vertical="center"/>
    </xf>
    <xf numFmtId="0" fontId="37" fillId="14" borderId="8" xfId="0" applyFont="1" applyFill="1" applyBorder="1" applyAlignment="1">
      <alignment horizontal="center" vertical="center"/>
    </xf>
    <xf numFmtId="0" fontId="37" fillId="14" borderId="9" xfId="0" applyFont="1" applyFill="1" applyBorder="1" applyAlignment="1">
      <alignment horizontal="center" vertical="center"/>
    </xf>
    <xf numFmtId="0" fontId="37" fillId="14" borderId="10" xfId="0" applyFont="1" applyFill="1" applyBorder="1" applyAlignment="1">
      <alignment horizontal="center" vertical="center"/>
    </xf>
    <xf numFmtId="0" fontId="37" fillId="14" borderId="0" xfId="0" applyFont="1" applyFill="1" applyBorder="1" applyAlignment="1">
      <alignment horizontal="center" vertical="center"/>
    </xf>
    <xf numFmtId="0" fontId="37" fillId="14" borderId="11" xfId="0" applyFont="1" applyFill="1" applyBorder="1" applyAlignment="1">
      <alignment horizontal="center" vertical="center"/>
    </xf>
    <xf numFmtId="0" fontId="37" fillId="14" borderId="12" xfId="0" applyFont="1" applyFill="1" applyBorder="1" applyAlignment="1">
      <alignment horizontal="center" vertical="center"/>
    </xf>
    <xf numFmtId="0" fontId="37" fillId="14" borderId="13" xfId="0" applyFont="1" applyFill="1" applyBorder="1" applyAlignment="1">
      <alignment horizontal="center" vertical="center"/>
    </xf>
    <xf numFmtId="0" fontId="37" fillId="14" borderId="14" xfId="0" applyFont="1" applyFill="1" applyBorder="1" applyAlignment="1">
      <alignment horizontal="center" vertical="center"/>
    </xf>
    <xf numFmtId="0" fontId="72" fillId="21" borderId="94" xfId="0" applyFont="1" applyFill="1" applyBorder="1" applyAlignment="1">
      <alignment horizontal="left" vertical="center"/>
    </xf>
    <xf numFmtId="0" fontId="72" fillId="21" borderId="95" xfId="0" applyFont="1" applyFill="1" applyBorder="1" applyAlignment="1">
      <alignment horizontal="left" vertical="center"/>
    </xf>
    <xf numFmtId="0" fontId="72" fillId="21" borderId="96" xfId="0" applyFont="1" applyFill="1" applyBorder="1" applyAlignment="1">
      <alignment horizontal="left" vertical="center"/>
    </xf>
    <xf numFmtId="0" fontId="48" fillId="0" borderId="0" xfId="4" applyFont="1" applyBorder="1" applyAlignment="1">
      <alignment horizontal="left" vertical="center"/>
    </xf>
    <xf numFmtId="0" fontId="26" fillId="3" borderId="91" xfId="0" applyFont="1" applyFill="1" applyBorder="1" applyAlignment="1">
      <alignment horizontal="left" vertical="center"/>
    </xf>
    <xf numFmtId="0" fontId="26" fillId="3" borderId="0" xfId="0" applyFont="1" applyFill="1" applyBorder="1" applyAlignment="1">
      <alignment horizontal="left" vertical="center"/>
    </xf>
    <xf numFmtId="0" fontId="48" fillId="3" borderId="91" xfId="4" applyFont="1" applyFill="1" applyBorder="1" applyAlignment="1">
      <alignment horizontal="left" vertical="center"/>
    </xf>
    <xf numFmtId="0" fontId="48" fillId="3" borderId="0" xfId="4" applyFont="1" applyFill="1" applyBorder="1" applyAlignment="1">
      <alignment horizontal="left" vertical="center"/>
    </xf>
    <xf numFmtId="0" fontId="48" fillId="3" borderId="90" xfId="4" applyFont="1" applyFill="1" applyBorder="1" applyAlignment="1">
      <alignment horizontal="left" vertical="center"/>
    </xf>
    <xf numFmtId="0" fontId="21" fillId="3" borderId="0" xfId="0" applyFont="1" applyFill="1" applyBorder="1" applyAlignment="1">
      <alignment horizontal="center" vertical="center"/>
    </xf>
    <xf numFmtId="0" fontId="21" fillId="3" borderId="90" xfId="0" applyFont="1" applyFill="1" applyBorder="1" applyAlignment="1">
      <alignment horizontal="center" vertical="center"/>
    </xf>
    <xf numFmtId="0" fontId="87" fillId="47" borderId="5" xfId="0" applyFont="1" applyFill="1" applyBorder="1" applyAlignment="1">
      <alignment horizontal="center" vertical="center" wrapText="1"/>
    </xf>
    <xf numFmtId="0" fontId="87" fillId="47" borderId="79" xfId="0" applyFont="1" applyFill="1" applyBorder="1" applyAlignment="1">
      <alignment horizontal="center" vertical="center" wrapText="1"/>
    </xf>
    <xf numFmtId="0" fontId="87" fillId="47" borderId="6" xfId="0" applyFont="1" applyFill="1" applyBorder="1" applyAlignment="1">
      <alignment horizontal="center" vertical="center" wrapText="1"/>
    </xf>
    <xf numFmtId="0" fontId="88" fillId="48" borderId="1" xfId="0" applyFont="1" applyFill="1" applyBorder="1" applyAlignment="1">
      <alignment horizontal="center" vertical="center" wrapText="1"/>
    </xf>
    <xf numFmtId="0" fontId="0" fillId="0" borderId="54" xfId="0" applyBorder="1" applyAlignment="1">
      <alignment vertical="center" wrapText="1" shrinkToFit="1"/>
    </xf>
    <xf numFmtId="0" fontId="0" fillId="0" borderId="71" xfId="0" applyBorder="1" applyAlignment="1">
      <alignment vertical="center" wrapText="1" shrinkToFit="1"/>
    </xf>
    <xf numFmtId="0" fontId="0" fillId="0" borderId="19" xfId="0" applyBorder="1" applyAlignment="1">
      <alignment vertical="center" wrapText="1" shrinkToFit="1"/>
    </xf>
    <xf numFmtId="0" fontId="0" fillId="0" borderId="91" xfId="0" applyBorder="1" applyAlignment="1">
      <alignment vertical="center" wrapText="1" shrinkToFit="1"/>
    </xf>
    <xf numFmtId="0" fontId="0" fillId="0" borderId="90" xfId="0" applyBorder="1" applyAlignment="1">
      <alignment vertical="center" wrapText="1" shrinkToFit="1"/>
    </xf>
    <xf numFmtId="0" fontId="91" fillId="3" borderId="90" xfId="0" applyFont="1" applyFill="1" applyBorder="1" applyAlignment="1">
      <alignment vertical="center" wrapText="1" shrinkToFit="1"/>
    </xf>
    <xf numFmtId="0" fontId="92" fillId="0" borderId="91" xfId="0" applyFont="1" applyBorder="1" applyAlignment="1">
      <alignment horizontal="center" vertical="center" wrapText="1" shrinkToFit="1"/>
    </xf>
    <xf numFmtId="0" fontId="92" fillId="0" borderId="90" xfId="0" applyFont="1" applyBorder="1" applyAlignment="1">
      <alignment horizontal="center" vertical="center" wrapText="1" shrinkToFit="1"/>
    </xf>
    <xf numFmtId="0" fontId="93" fillId="0" borderId="91" xfId="0" applyFont="1" applyBorder="1" applyAlignment="1">
      <alignment vertical="center" wrapText="1" shrinkToFit="1"/>
    </xf>
    <xf numFmtId="0" fontId="93" fillId="0" borderId="90" xfId="0" applyFont="1" applyBorder="1" applyAlignment="1">
      <alignment vertical="center" wrapText="1" shrinkToFit="1"/>
    </xf>
    <xf numFmtId="0" fontId="0" fillId="0" borderId="91" xfId="0" applyBorder="1" applyAlignment="1">
      <alignment horizontal="left" vertical="center" wrapText="1" shrinkToFit="1"/>
    </xf>
    <xf numFmtId="0" fontId="0" fillId="0" borderId="90" xfId="0" applyBorder="1" applyAlignment="1">
      <alignment horizontal="left" vertical="center" wrapText="1" shrinkToFit="1"/>
    </xf>
    <xf numFmtId="0" fontId="0" fillId="0" borderId="91" xfId="0" applyBorder="1" applyAlignment="1">
      <alignment horizontal="left" vertical="center" wrapText="1" shrinkToFit="1"/>
    </xf>
    <xf numFmtId="0" fontId="0" fillId="0" borderId="90" xfId="0" applyBorder="1" applyAlignment="1">
      <alignment horizontal="left" vertical="center" wrapText="1" shrinkToFit="1"/>
    </xf>
    <xf numFmtId="0" fontId="47" fillId="0" borderId="91" xfId="4" applyBorder="1"/>
    <xf numFmtId="0" fontId="47" fillId="0" borderId="0" xfId="4" applyBorder="1"/>
    <xf numFmtId="0" fontId="47" fillId="0" borderId="90" xfId="4" applyBorder="1"/>
    <xf numFmtId="0" fontId="0" fillId="0" borderId="91" xfId="0" applyBorder="1" applyAlignment="1">
      <alignment vertical="center" wrapText="1" shrinkToFit="1"/>
    </xf>
    <xf numFmtId="0" fontId="0" fillId="0" borderId="90" xfId="0" applyBorder="1" applyAlignment="1">
      <alignment vertical="center" wrapText="1" shrinkToFit="1"/>
    </xf>
    <xf numFmtId="0" fontId="21" fillId="0" borderId="91" xfId="0" applyFont="1" applyBorder="1" applyAlignment="1">
      <alignment horizontal="left" vertical="center" wrapText="1"/>
    </xf>
    <xf numFmtId="0" fontId="21" fillId="0" borderId="90" xfId="0" applyFont="1" applyBorder="1" applyAlignment="1">
      <alignment horizontal="left" vertical="center" wrapText="1"/>
    </xf>
    <xf numFmtId="0" fontId="21" fillId="3" borderId="91" xfId="0" applyFont="1" applyFill="1" applyBorder="1" applyAlignment="1">
      <alignment horizontal="left" vertical="center" wrapText="1"/>
    </xf>
    <xf numFmtId="0" fontId="21" fillId="3" borderId="90" xfId="0" applyFont="1" applyFill="1" applyBorder="1" applyAlignment="1">
      <alignment horizontal="left" vertical="center" wrapText="1"/>
    </xf>
    <xf numFmtId="0" fontId="21" fillId="3" borderId="91" xfId="0" applyFont="1" applyFill="1" applyBorder="1" applyAlignment="1">
      <alignment horizontal="left" vertical="center" wrapText="1"/>
    </xf>
    <xf numFmtId="0" fontId="21" fillId="3" borderId="90" xfId="0" applyFont="1" applyFill="1" applyBorder="1" applyAlignment="1">
      <alignment horizontal="left" vertical="center" wrapText="1"/>
    </xf>
    <xf numFmtId="0" fontId="21" fillId="0" borderId="91" xfId="0" applyFont="1" applyBorder="1" applyAlignment="1">
      <alignment horizontal="left" vertical="center"/>
    </xf>
    <xf numFmtId="0" fontId="21" fillId="3" borderId="90" xfId="0" applyFont="1" applyFill="1" applyBorder="1" applyAlignment="1">
      <alignment horizontal="left" vertical="center"/>
    </xf>
    <xf numFmtId="0" fontId="26" fillId="40" borderId="42" xfId="0" applyFont="1" applyFill="1" applyBorder="1" applyAlignment="1">
      <alignment horizontal="left" vertical="center"/>
    </xf>
    <xf numFmtId="0" fontId="0" fillId="0" borderId="90" xfId="0" applyBorder="1" applyAlignment="1">
      <alignment vertical="center"/>
    </xf>
    <xf numFmtId="0" fontId="21" fillId="0" borderId="90" xfId="0" applyFont="1" applyBorder="1" applyAlignment="1">
      <alignment horizontal="left" vertical="center"/>
    </xf>
    <xf numFmtId="0" fontId="21" fillId="0" borderId="91" xfId="0" applyFont="1" applyBorder="1" applyAlignment="1">
      <alignment horizontal="left" vertical="center"/>
    </xf>
    <xf numFmtId="0" fontId="21" fillId="0" borderId="90" xfId="0" applyFont="1" applyBorder="1" applyAlignment="1">
      <alignment horizontal="left" vertical="center"/>
    </xf>
    <xf numFmtId="0" fontId="21" fillId="3" borderId="91" xfId="0" applyFont="1" applyFill="1" applyBorder="1" applyAlignment="1">
      <alignment horizontal="left" vertical="center"/>
    </xf>
    <xf numFmtId="0" fontId="21" fillId="3" borderId="91" xfId="0" applyFont="1" applyFill="1" applyBorder="1" applyAlignment="1">
      <alignment horizontal="left" vertical="center"/>
    </xf>
    <xf numFmtId="0" fontId="21" fillId="3" borderId="90" xfId="0" applyFont="1" applyFill="1" applyBorder="1" applyAlignment="1">
      <alignment horizontal="left" vertical="center"/>
    </xf>
    <xf numFmtId="0" fontId="0" fillId="3" borderId="90" xfId="0" applyFill="1" applyBorder="1" applyAlignment="1">
      <alignment vertical="center"/>
    </xf>
    <xf numFmtId="0" fontId="34" fillId="3" borderId="91" xfId="0" applyFont="1" applyFill="1" applyBorder="1" applyAlignment="1">
      <alignment horizontal="left" vertical="center"/>
    </xf>
    <xf numFmtId="0" fontId="32" fillId="3" borderId="91" xfId="0" applyFont="1" applyFill="1" applyBorder="1" applyAlignment="1">
      <alignment horizontal="left" vertical="center"/>
    </xf>
    <xf numFmtId="0" fontId="47" fillId="0" borderId="91" xfId="4" applyBorder="1" applyAlignment="1">
      <alignment horizontal="left" vertical="center" wrapText="1" shrinkToFit="1"/>
    </xf>
    <xf numFmtId="0" fontId="47" fillId="0" borderId="90" xfId="4" applyBorder="1" applyAlignment="1">
      <alignment horizontal="left" vertical="center" wrapText="1" shrinkToFit="1"/>
    </xf>
    <xf numFmtId="0" fontId="47" fillId="0" borderId="91" xfId="4" applyBorder="1" applyAlignment="1">
      <alignment horizontal="left" vertical="center" wrapText="1" shrinkToFit="1"/>
    </xf>
    <xf numFmtId="0" fontId="47" fillId="0" borderId="90" xfId="4" applyBorder="1" applyAlignment="1">
      <alignment horizontal="left" vertical="center" wrapText="1" shrinkToFit="1"/>
    </xf>
    <xf numFmtId="0" fontId="95" fillId="0" borderId="91" xfId="0" applyFont="1" applyBorder="1" applyAlignment="1">
      <alignment vertical="center" wrapText="1" shrinkToFit="1"/>
    </xf>
    <xf numFmtId="0" fontId="95" fillId="0" borderId="90" xfId="0" applyFont="1" applyBorder="1" applyAlignment="1">
      <alignment vertical="center" wrapText="1" shrinkToFit="1"/>
    </xf>
    <xf numFmtId="0" fontId="95" fillId="0" borderId="91" xfId="0" applyFont="1" applyBorder="1" applyAlignment="1">
      <alignment vertical="center" wrapText="1" shrinkToFit="1"/>
    </xf>
    <xf numFmtId="0" fontId="95" fillId="0" borderId="90" xfId="0" applyFont="1" applyBorder="1" applyAlignment="1">
      <alignment vertical="center" wrapText="1" shrinkToFit="1"/>
    </xf>
    <xf numFmtId="0" fontId="96" fillId="0" borderId="91" xfId="0" applyFont="1" applyBorder="1" applyAlignment="1">
      <alignment vertical="center" wrapText="1" shrinkToFit="1"/>
    </xf>
    <xf numFmtId="0" fontId="96" fillId="0" borderId="90" xfId="0" applyFont="1" applyBorder="1" applyAlignment="1">
      <alignment vertical="center" wrapText="1" shrinkToFit="1"/>
    </xf>
    <xf numFmtId="0" fontId="0" fillId="0" borderId="68" xfId="0" applyBorder="1" applyAlignment="1">
      <alignment vertical="center" wrapText="1" shrinkToFit="1"/>
    </xf>
    <xf numFmtId="0" fontId="0" fillId="0" borderId="72" xfId="0" applyBorder="1" applyAlignment="1">
      <alignment vertical="center" wrapText="1" shrinkToFit="1"/>
    </xf>
    <xf numFmtId="0" fontId="0" fillId="0" borderId="20" xfId="0" applyBorder="1" applyAlignment="1">
      <alignment vertical="center" wrapText="1" shrinkToFit="1"/>
    </xf>
  </cellXfs>
  <cellStyles count="56">
    <cellStyle name="Avertissement" xfId="6" builtinId="11"/>
    <cellStyle name="Insatisfaisant" xfId="3" builtinId="27"/>
    <cellStyle name="Lien hypertexte" xfId="4" builtinId="8"/>
    <cellStyle name="Milliers" xfId="2" builtinId="3"/>
    <cellStyle name="Milliers 2" xfId="21"/>
    <cellStyle name="Milliers 3" xfId="39"/>
    <cellStyle name="Milliers 4" xfId="8"/>
    <cellStyle name="Monétaire" xfId="5" builtinId="4"/>
    <cellStyle name="Monétaire 2" xfId="55"/>
    <cellStyle name="Normal" xfId="0" builtinId="0"/>
    <cellStyle name="Normal 10" xfId="38"/>
    <cellStyle name="Normal 11" xfId="46"/>
    <cellStyle name="Normal 12" xfId="45"/>
    <cellStyle name="Normal 13" xfId="48"/>
    <cellStyle name="Normal 14" xfId="41"/>
    <cellStyle name="Normal 15" xfId="44"/>
    <cellStyle name="Normal 16" xfId="43"/>
    <cellStyle name="Normal 17" xfId="47"/>
    <cellStyle name="Normal 18" xfId="49"/>
    <cellStyle name="Normal 19" xfId="50"/>
    <cellStyle name="Normal 2" xfId="12"/>
    <cellStyle name="Normal 2 11" xfId="31"/>
    <cellStyle name="Normal 2 2" xfId="24"/>
    <cellStyle name="Normal 2 3" xfId="42"/>
    <cellStyle name="Normal 20" xfId="52"/>
    <cellStyle name="Normal 21" xfId="10"/>
    <cellStyle name="Normal 21 2" xfId="30"/>
    <cellStyle name="Normal 22" xfId="14"/>
    <cellStyle name="Normal 22 2" xfId="33"/>
    <cellStyle name="Normal 23" xfId="15"/>
    <cellStyle name="Normal 23 2" xfId="34"/>
    <cellStyle name="Normal 24" xfId="53"/>
    <cellStyle name="Normal 25" xfId="51"/>
    <cellStyle name="Normal 26" xfId="54"/>
    <cellStyle name="Normal 27" xfId="7"/>
    <cellStyle name="Normal 3" xfId="20"/>
    <cellStyle name="Normal 31" xfId="11"/>
    <cellStyle name="Normal 33" xfId="13"/>
    <cellStyle name="Normal 33 2" xfId="32"/>
    <cellStyle name="Normal 35" xfId="16"/>
    <cellStyle name="Normal 35 2" xfId="35"/>
    <cellStyle name="Normal 36" xfId="18"/>
    <cellStyle name="Normal 36 2" xfId="36"/>
    <cellStyle name="Normal 37" xfId="17"/>
    <cellStyle name="Normal 38" xfId="19"/>
    <cellStyle name="Normal 38 2" xfId="37"/>
    <cellStyle name="Normal 4" xfId="28"/>
    <cellStyle name="Normal 5" xfId="27"/>
    <cellStyle name="Normal 6" xfId="29"/>
    <cellStyle name="Normal 7" xfId="23"/>
    <cellStyle name="Normal 8" xfId="25"/>
    <cellStyle name="Normal 9" xfId="26"/>
    <cellStyle name="Pourcentage" xfId="1" builtinId="5"/>
    <cellStyle name="Pourcentage 2" xfId="22"/>
    <cellStyle name="Pourcentage 3" xfId="40"/>
    <cellStyle name="Pourcentage 4" xfId="9"/>
  </cellStyles>
  <dxfs count="0"/>
  <tableStyles count="0" defaultTableStyle="TableStyleMedium2" defaultPivotStyle="PivotStyleLight16"/>
  <colors>
    <mruColors>
      <color rgb="FFFFCCFF"/>
      <color rgb="FFFF99FF"/>
      <color rgb="FFFF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TOTAL CUMULE - kWh/m²</a:t>
            </a:r>
          </a:p>
        </c:rich>
      </c:tx>
      <c:layout>
        <c:manualLayout>
          <c:xMode val="edge"/>
          <c:yMode val="edge"/>
          <c:x val="0.10431201120319436"/>
          <c:y val="5.7534227957859577E-2"/>
        </c:manualLayout>
      </c:layout>
      <c:overlay val="0"/>
    </c:title>
    <c:autoTitleDeleted val="0"/>
    <c:plotArea>
      <c:layout>
        <c:manualLayout>
          <c:layoutTarget val="inner"/>
          <c:xMode val="edge"/>
          <c:yMode val="edge"/>
          <c:x val="4.5692612399674204E-2"/>
          <c:y val="0.20472596115005032"/>
          <c:w val="0.89935493196482508"/>
          <c:h val="0.65538029344469706"/>
        </c:manualLayout>
      </c:layout>
      <c:barChart>
        <c:barDir val="col"/>
        <c:grouping val="stacked"/>
        <c:varyColors val="0"/>
        <c:ser>
          <c:idx val="0"/>
          <c:order val="0"/>
          <c:tx>
            <c:strRef>
              <c:f>DEET!$B$5</c:f>
              <c:strCache>
                <c:ptCount val="1"/>
                <c:pt idx="0">
                  <c:v>Chauffage - kWh chauffage/m²</c:v>
                </c:pt>
              </c:strCache>
            </c:strRef>
          </c:tx>
          <c:spPr>
            <a:solidFill>
              <a:schemeClr val="accent2"/>
            </a:solidFill>
            <a:ln>
              <a:solidFill>
                <a:schemeClr val="accent2"/>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DEET!$C$5:$R$5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1"/>
          <c:order val="1"/>
          <c:tx>
            <c:strRef>
              <c:f>DEET!$B$6</c:f>
              <c:strCache>
                <c:ptCount val="1"/>
                <c:pt idx="0">
                  <c:v>Electricité - kWh électricité/m²</c:v>
                </c:pt>
              </c:strCache>
            </c:strRef>
          </c:tx>
          <c:spPr>
            <a:solidFill>
              <a:schemeClr val="bg1">
                <a:lumMod val="65000"/>
              </a:schemeClr>
            </a:solidFill>
            <a:ln>
              <a:solidFill>
                <a:schemeClr val="bg1">
                  <a:lumMod val="65000"/>
                </a:schemeClr>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DEET!$C$6:$R$6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2"/>
          <c:tx>
            <c:strRef>
              <c:f>DEET!$B$7</c:f>
              <c:strCache>
                <c:ptCount val="1"/>
                <c:pt idx="0">
                  <c:v>ECS - kWh ecs/m²</c:v>
                </c:pt>
              </c:strCache>
            </c:strRef>
          </c:tx>
          <c:spPr>
            <a:solidFill>
              <a:srgbClr val="00B0F0"/>
            </a:solidFill>
            <a:ln>
              <a:solidFill>
                <a:srgbClr val="00B0F0"/>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DEET!$C$7:$R$7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55"/>
        <c:overlap val="100"/>
        <c:axId val="83690624"/>
        <c:axId val="83692160"/>
      </c:barChart>
      <c:catAx>
        <c:axId val="83690624"/>
        <c:scaling>
          <c:orientation val="minMax"/>
        </c:scaling>
        <c:delete val="0"/>
        <c:axPos val="b"/>
        <c:numFmt formatCode="General" sourceLinked="1"/>
        <c:majorTickMark val="none"/>
        <c:minorTickMark val="none"/>
        <c:tickLblPos val="nextTo"/>
        <c:txPr>
          <a:bodyPr rot="-5400000" vert="horz"/>
          <a:lstStyle/>
          <a:p>
            <a:pPr>
              <a:defRPr sz="1400"/>
            </a:pPr>
            <a:endParaRPr lang="fr-FR"/>
          </a:p>
        </c:txPr>
        <c:crossAx val="83692160"/>
        <c:crosses val="autoZero"/>
        <c:auto val="1"/>
        <c:lblAlgn val="ctr"/>
        <c:lblOffset val="100"/>
        <c:noMultiLvlLbl val="0"/>
      </c:catAx>
      <c:valAx>
        <c:axId val="83692160"/>
        <c:scaling>
          <c:orientation val="minMax"/>
        </c:scaling>
        <c:delete val="0"/>
        <c:axPos val="l"/>
        <c:majorGridlines/>
        <c:numFmt formatCode="#,##0" sourceLinked="1"/>
        <c:majorTickMark val="none"/>
        <c:minorTickMark val="none"/>
        <c:tickLblPos val="nextTo"/>
        <c:txPr>
          <a:bodyPr/>
          <a:lstStyle/>
          <a:p>
            <a:pPr>
              <a:defRPr sz="1400"/>
            </a:pPr>
            <a:endParaRPr lang="fr-FR"/>
          </a:p>
        </c:txPr>
        <c:crossAx val="83690624"/>
        <c:crosses val="autoZero"/>
        <c:crossBetween val="between"/>
      </c:valAx>
    </c:plotArea>
    <c:legend>
      <c:legendPos val="r"/>
      <c:layout>
        <c:manualLayout>
          <c:xMode val="edge"/>
          <c:yMode val="edge"/>
          <c:x val="0.55581278233592768"/>
          <c:y val="2.9592626961002311E-3"/>
          <c:w val="0.38574638073577233"/>
          <c:h val="0.19660925576229454"/>
        </c:manualLayout>
      </c:layou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Ratio "Chauffage / Rigueur climatique'' - (kWh/DJU/m²)x1000 </a:t>
            </a:r>
            <a:endParaRPr lang="fr-FR" sz="1400">
              <a:effectLst/>
            </a:endParaRPr>
          </a:p>
        </c:rich>
      </c:tx>
      <c:layout/>
      <c:overlay val="0"/>
    </c:title>
    <c:autoTitleDeleted val="0"/>
    <c:plotArea>
      <c:layout/>
      <c:barChart>
        <c:barDir val="col"/>
        <c:grouping val="clustered"/>
        <c:varyColors val="0"/>
        <c:ser>
          <c:idx val="1"/>
          <c:order val="0"/>
          <c:spPr>
            <a:solidFill>
              <a:srgbClr val="9966FF"/>
            </a:solidFill>
          </c:spPr>
          <c:invertIfNegative val="0"/>
          <c:cat>
            <c:numRef>
              <c:f>Climat!$C$5:$R$5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Climat!$C$39:$R$39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F473-434C-81C1-D39CA893BF71}"/>
            </c:ext>
          </c:extLst>
        </c:ser>
        <c:ser>
          <c:idx val="0"/>
          <c:order val="1"/>
          <c:invertIfNegative val="0"/>
          <c:cat>
            <c:numRef>
              <c:f>Climat!$C$5:$R$5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'Sous-compteurs'!$R$139</c:f>
              <c:numCache>
                <c:formatCode>#,##0</c:formatCode>
                <c:ptCount val="1"/>
                <c:pt idx="0">
                  <c:v>0</c:v>
                </c:pt>
              </c:numCache>
            </c:numRef>
          </c:val>
        </c:ser>
        <c:dLbls>
          <c:showLegendKey val="0"/>
          <c:showVal val="0"/>
          <c:showCatName val="0"/>
          <c:showSerName val="0"/>
          <c:showPercent val="0"/>
          <c:showBubbleSize val="0"/>
        </c:dLbls>
        <c:gapWidth val="150"/>
        <c:axId val="99284480"/>
        <c:axId val="99286016"/>
      </c:barChart>
      <c:catAx>
        <c:axId val="99284480"/>
        <c:scaling>
          <c:orientation val="minMax"/>
        </c:scaling>
        <c:delete val="0"/>
        <c:axPos val="b"/>
        <c:numFmt formatCode="General" sourceLinked="1"/>
        <c:majorTickMark val="none"/>
        <c:minorTickMark val="none"/>
        <c:tickLblPos val="nextTo"/>
        <c:crossAx val="99286016"/>
        <c:crosses val="autoZero"/>
        <c:auto val="1"/>
        <c:lblAlgn val="ctr"/>
        <c:lblOffset val="100"/>
        <c:noMultiLvlLbl val="0"/>
      </c:catAx>
      <c:valAx>
        <c:axId val="99286016"/>
        <c:scaling>
          <c:orientation val="minMax"/>
        </c:scaling>
        <c:delete val="0"/>
        <c:axPos val="l"/>
        <c:majorGridlines/>
        <c:numFmt formatCode="#,##0" sourceLinked="1"/>
        <c:majorTickMark val="none"/>
        <c:minorTickMark val="none"/>
        <c:tickLblPos val="nextTo"/>
        <c:crossAx val="9928448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Climat!$C$5</c:f>
              <c:strCache>
                <c:ptCount val="1"/>
                <c:pt idx="0">
                  <c:v>2010</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CBA6-49FA-B2AB-A275A7DC9E3A}"/>
            </c:ext>
          </c:extLst>
        </c:ser>
        <c:ser>
          <c:idx val="1"/>
          <c:order val="1"/>
          <c:tx>
            <c:strRef>
              <c:f>Climat!$D$5</c:f>
              <c:strCache>
                <c:ptCount val="1"/>
                <c:pt idx="0">
                  <c:v>2011</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Climat!$D$27:$D$38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CBA6-49FA-B2AB-A275A7DC9E3A}"/>
            </c:ext>
          </c:extLst>
        </c:ser>
        <c:ser>
          <c:idx val="2"/>
          <c:order val="2"/>
          <c:tx>
            <c:strRef>
              <c:f>Climat!$E$5</c:f>
              <c:strCache>
                <c:ptCount val="1"/>
                <c:pt idx="0">
                  <c:v>2012</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CBA6-49FA-B2AB-A275A7DC9E3A}"/>
            </c:ext>
          </c:extLst>
        </c:ser>
        <c:ser>
          <c:idx val="3"/>
          <c:order val="3"/>
          <c:tx>
            <c:strRef>
              <c:f>Climat!$F$5</c:f>
              <c:strCache>
                <c:ptCount val="1"/>
                <c:pt idx="0">
                  <c:v>2013</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Climat!$F$27:$F$38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CBA6-49FA-B2AB-A275A7DC9E3A}"/>
            </c:ext>
          </c:extLst>
        </c:ser>
        <c:ser>
          <c:idx val="4"/>
          <c:order val="4"/>
          <c:tx>
            <c:strRef>
              <c:f>Climat!$G$5</c:f>
              <c:strCache>
                <c:ptCount val="1"/>
                <c:pt idx="0">
                  <c:v>2014</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Climat!$G$27:$G$38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CBA6-49FA-B2AB-A275A7DC9E3A}"/>
            </c:ext>
          </c:extLst>
        </c:ser>
        <c:ser>
          <c:idx val="5"/>
          <c:order val="5"/>
          <c:tx>
            <c:strRef>
              <c:f>Climat!$H$5</c:f>
              <c:strCache>
                <c:ptCount val="1"/>
                <c:pt idx="0">
                  <c:v>2015</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Climat!$H$27:$H$38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5-CBA6-49FA-B2AB-A275A7DC9E3A}"/>
            </c:ext>
          </c:extLst>
        </c:ser>
        <c:ser>
          <c:idx val="6"/>
          <c:order val="6"/>
          <c:tx>
            <c:strRef>
              <c:f>Climat!$I$5</c:f>
              <c:strCache>
                <c:ptCount val="1"/>
                <c:pt idx="0">
                  <c:v>2016</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Climat!$I$27:$I$38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6-CBA6-49FA-B2AB-A275A7DC9E3A}"/>
            </c:ext>
          </c:extLst>
        </c:ser>
        <c:ser>
          <c:idx val="7"/>
          <c:order val="7"/>
          <c:tx>
            <c:strRef>
              <c:f>Climat!$J$5</c:f>
              <c:strCache>
                <c:ptCount val="1"/>
                <c:pt idx="0">
                  <c:v>2017</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Climat!$J$27:$J$38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7-CBA6-49FA-B2AB-A275A7DC9E3A}"/>
            </c:ext>
          </c:extLst>
        </c:ser>
        <c:ser>
          <c:idx val="8"/>
          <c:order val="8"/>
          <c:tx>
            <c:strRef>
              <c:f>Climat!$K$5</c:f>
              <c:strCache>
                <c:ptCount val="1"/>
                <c:pt idx="0">
                  <c:v>2018</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Climat!$K$27:$K$38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8-CBA6-49FA-B2AB-A275A7DC9E3A}"/>
            </c:ext>
          </c:extLst>
        </c:ser>
        <c:ser>
          <c:idx val="9"/>
          <c:order val="9"/>
          <c:tx>
            <c:strRef>
              <c:f>Climat!$L$5</c:f>
              <c:strCache>
                <c:ptCount val="1"/>
                <c:pt idx="0">
                  <c:v>2019</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Climat!$L$27:$L$38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9-CBA6-49FA-B2AB-A275A7DC9E3A}"/>
            </c:ext>
          </c:extLst>
        </c:ser>
        <c:ser>
          <c:idx val="10"/>
          <c:order val="10"/>
          <c:tx>
            <c:strRef>
              <c:f>Climat!$M$5</c:f>
              <c:strCache>
                <c:ptCount val="1"/>
                <c:pt idx="0">
                  <c:v>2020</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Climat!$M$27:$M$38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A-CBA6-49FA-B2AB-A275A7DC9E3A}"/>
            </c:ext>
          </c:extLst>
        </c:ser>
        <c:ser>
          <c:idx val="11"/>
          <c:order val="11"/>
          <c:tx>
            <c:strRef>
              <c:f>Climat!$N$5</c:f>
              <c:strCache>
                <c:ptCount val="1"/>
                <c:pt idx="0">
                  <c:v>2021</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Climat!$N$27:$N$38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B-CBA6-49FA-B2AB-A275A7DC9E3A}"/>
            </c:ext>
          </c:extLst>
        </c:ser>
        <c:ser>
          <c:idx val="12"/>
          <c:order val="12"/>
          <c:tx>
            <c:strRef>
              <c:f>Climat!$O$5</c:f>
              <c:strCache>
                <c:ptCount val="1"/>
                <c:pt idx="0">
                  <c:v>2022</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Climat!$O$27:$O$38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C-CBA6-49FA-B2AB-A275A7DC9E3A}"/>
            </c:ext>
          </c:extLst>
        </c:ser>
        <c:ser>
          <c:idx val="13"/>
          <c:order val="13"/>
          <c:tx>
            <c:strRef>
              <c:f>Climat!$P$5</c:f>
              <c:strCache>
                <c:ptCount val="1"/>
                <c:pt idx="0">
                  <c:v>2023</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Climat!$P$27:$P$38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D-CBA6-49FA-B2AB-A275A7DC9E3A}"/>
            </c:ext>
          </c:extLst>
        </c:ser>
        <c:ser>
          <c:idx val="14"/>
          <c:order val="14"/>
          <c:tx>
            <c:strRef>
              <c:f>Climat!$Q$5</c:f>
              <c:strCache>
                <c:ptCount val="1"/>
                <c:pt idx="0">
                  <c:v>2024</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Climat!$Q$27:$Q$38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E-CBA6-49FA-B2AB-A275A7DC9E3A}"/>
            </c:ext>
          </c:extLst>
        </c:ser>
        <c:ser>
          <c:idx val="15"/>
          <c:order val="15"/>
          <c:tx>
            <c:strRef>
              <c:f>Climat!$R$5</c:f>
              <c:strCache>
                <c:ptCount val="1"/>
                <c:pt idx="0">
                  <c:v>2025</c:v>
                </c:pt>
              </c:strCache>
            </c:strRef>
          </c:tx>
          <c:invertIfNegative val="0"/>
          <c:cat>
            <c:strRef>
              <c:f>Climat!$B$27:$B$38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Climat!$R$27:$R$38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F-CBA6-49FA-B2AB-A275A7DC9E3A}"/>
            </c:ext>
          </c:extLst>
        </c:ser>
        <c:dLbls>
          <c:showLegendKey val="0"/>
          <c:showVal val="0"/>
          <c:showCatName val="0"/>
          <c:showSerName val="0"/>
          <c:showPercent val="0"/>
          <c:showBubbleSize val="0"/>
        </c:dLbls>
        <c:gapWidth val="150"/>
        <c:axId val="103904384"/>
        <c:axId val="103905920"/>
      </c:barChart>
      <c:catAx>
        <c:axId val="103904384"/>
        <c:scaling>
          <c:orientation val="minMax"/>
        </c:scaling>
        <c:delete val="0"/>
        <c:axPos val="b"/>
        <c:numFmt formatCode="General" sourceLinked="1"/>
        <c:majorTickMark val="none"/>
        <c:minorTickMark val="none"/>
        <c:tickLblPos val="nextTo"/>
        <c:crossAx val="103905920"/>
        <c:crosses val="autoZero"/>
        <c:auto val="1"/>
        <c:lblAlgn val="ctr"/>
        <c:lblOffset val="100"/>
        <c:noMultiLvlLbl val="0"/>
      </c:catAx>
      <c:valAx>
        <c:axId val="103905920"/>
        <c:scaling>
          <c:orientation val="minMax"/>
        </c:scaling>
        <c:delete val="0"/>
        <c:axPos val="l"/>
        <c:majorGridlines/>
        <c:numFmt formatCode="#,##0" sourceLinked="1"/>
        <c:majorTickMark val="none"/>
        <c:minorTickMark val="none"/>
        <c:tickLblPos val="nextTo"/>
        <c:crossAx val="10390438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Consommation estimée de chauffage (kWh) - Annuelle</a:t>
            </a:r>
            <a:endParaRPr lang="fr-FR" sz="1400">
              <a:effectLst/>
            </a:endParaRPr>
          </a:p>
        </c:rich>
      </c:tx>
      <c:layout/>
      <c:overlay val="0"/>
    </c:title>
    <c:autoTitleDeleted val="0"/>
    <c:plotArea>
      <c:layout/>
      <c:barChart>
        <c:barDir val="col"/>
        <c:grouping val="clustered"/>
        <c:varyColors val="0"/>
        <c:ser>
          <c:idx val="1"/>
          <c:order val="0"/>
          <c:spPr>
            <a:solidFill>
              <a:srgbClr val="9966FF"/>
            </a:solidFill>
          </c:spPr>
          <c:invertIfNegative val="0"/>
          <c:cat>
            <c:numRef>
              <c:f>Listes!$C$55:$R$55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Listes!$C$71:$R$71</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DE76-4C00-ACD0-01BF6D8E37B1}"/>
            </c:ext>
          </c:extLst>
        </c:ser>
        <c:dLbls>
          <c:showLegendKey val="0"/>
          <c:showVal val="0"/>
          <c:showCatName val="0"/>
          <c:showSerName val="0"/>
          <c:showPercent val="0"/>
          <c:showBubbleSize val="0"/>
        </c:dLbls>
        <c:gapWidth val="150"/>
        <c:axId val="103926784"/>
        <c:axId val="103944960"/>
      </c:barChart>
      <c:catAx>
        <c:axId val="103926784"/>
        <c:scaling>
          <c:orientation val="minMax"/>
        </c:scaling>
        <c:delete val="0"/>
        <c:axPos val="b"/>
        <c:numFmt formatCode="General" sourceLinked="1"/>
        <c:majorTickMark val="none"/>
        <c:minorTickMark val="none"/>
        <c:tickLblPos val="nextTo"/>
        <c:crossAx val="103944960"/>
        <c:crosses val="autoZero"/>
        <c:auto val="1"/>
        <c:lblAlgn val="ctr"/>
        <c:lblOffset val="100"/>
        <c:noMultiLvlLbl val="0"/>
      </c:catAx>
      <c:valAx>
        <c:axId val="103944960"/>
        <c:scaling>
          <c:orientation val="minMax"/>
        </c:scaling>
        <c:delete val="0"/>
        <c:axPos val="l"/>
        <c:majorGridlines/>
        <c:numFmt formatCode="#,##0" sourceLinked="1"/>
        <c:majorTickMark val="none"/>
        <c:minorTickMark val="none"/>
        <c:tickLblPos val="nextTo"/>
        <c:crossAx val="103926784"/>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Ratio "Chauffage / Rigueur climatique'' - (kWh/m² - DJU sur 20 ans) </a:t>
            </a:r>
            <a:endParaRPr lang="fr-FR" sz="1400">
              <a:effectLst/>
            </a:endParaRPr>
          </a:p>
        </c:rich>
      </c:tx>
      <c:layout/>
      <c:overlay val="0"/>
    </c:title>
    <c:autoTitleDeleted val="0"/>
    <c:plotArea>
      <c:layout/>
      <c:barChart>
        <c:barDir val="col"/>
        <c:grouping val="clustered"/>
        <c:varyColors val="0"/>
        <c:ser>
          <c:idx val="1"/>
          <c:order val="0"/>
          <c:spPr>
            <a:solidFill>
              <a:srgbClr val="9966FF"/>
            </a:solidFill>
          </c:spPr>
          <c:invertIfNegative val="0"/>
          <c:cat>
            <c:numRef>
              <c:f>Climat!$C$5:$R$5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Climat!$C$42:$R$42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F473-434C-81C1-D39CA893BF71}"/>
            </c:ext>
          </c:extLst>
        </c:ser>
        <c:ser>
          <c:idx val="0"/>
          <c:order val="1"/>
          <c:invertIfNegative val="0"/>
          <c:cat>
            <c:numRef>
              <c:f>Climat!$C$5:$R$5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'Sous-compteurs'!$R$139</c:f>
              <c:numCache>
                <c:formatCode>#,##0</c:formatCode>
                <c:ptCount val="1"/>
                <c:pt idx="0">
                  <c:v>0</c:v>
                </c:pt>
              </c:numCache>
            </c:numRef>
          </c:val>
        </c:ser>
        <c:dLbls>
          <c:showLegendKey val="0"/>
          <c:showVal val="0"/>
          <c:showCatName val="0"/>
          <c:showSerName val="0"/>
          <c:showPercent val="0"/>
          <c:showBubbleSize val="0"/>
        </c:dLbls>
        <c:gapWidth val="150"/>
        <c:axId val="55546624"/>
        <c:axId val="55548160"/>
      </c:barChart>
      <c:catAx>
        <c:axId val="55546624"/>
        <c:scaling>
          <c:orientation val="minMax"/>
        </c:scaling>
        <c:delete val="0"/>
        <c:axPos val="b"/>
        <c:numFmt formatCode="General" sourceLinked="1"/>
        <c:majorTickMark val="none"/>
        <c:minorTickMark val="none"/>
        <c:tickLblPos val="nextTo"/>
        <c:crossAx val="55548160"/>
        <c:crosses val="autoZero"/>
        <c:auto val="1"/>
        <c:lblAlgn val="ctr"/>
        <c:lblOffset val="100"/>
        <c:noMultiLvlLbl val="0"/>
      </c:catAx>
      <c:valAx>
        <c:axId val="55548160"/>
        <c:scaling>
          <c:orientation val="minMax"/>
        </c:scaling>
        <c:delete val="0"/>
        <c:axPos val="l"/>
        <c:majorGridlines/>
        <c:numFmt formatCode="#,##0" sourceLinked="1"/>
        <c:majorTickMark val="none"/>
        <c:minorTickMark val="none"/>
        <c:tickLblPos val="nextTo"/>
        <c:crossAx val="5554662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1 - Unité</a:t>
            </a:r>
          </a:p>
        </c:rich>
      </c:tx>
      <c:overlay val="0"/>
    </c:title>
    <c:autoTitleDeleted val="0"/>
    <c:plotArea>
      <c:layout/>
      <c:barChart>
        <c:barDir val="col"/>
        <c:grouping val="clustered"/>
        <c:varyColors val="0"/>
        <c:ser>
          <c:idx val="1"/>
          <c:order val="0"/>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source)'!$C$22:$R$22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5011-4747-94D0-13AABC8DC4D8}"/>
            </c:ext>
          </c:extLst>
        </c:ser>
        <c:dLbls>
          <c:showLegendKey val="0"/>
          <c:showVal val="0"/>
          <c:showCatName val="0"/>
          <c:showSerName val="0"/>
          <c:showPercent val="0"/>
          <c:showBubbleSize val="0"/>
        </c:dLbls>
        <c:gapWidth val="150"/>
        <c:axId val="106120320"/>
        <c:axId val="106121856"/>
      </c:barChart>
      <c:catAx>
        <c:axId val="106120320"/>
        <c:scaling>
          <c:orientation val="minMax"/>
        </c:scaling>
        <c:delete val="0"/>
        <c:axPos val="b"/>
        <c:numFmt formatCode="General" sourceLinked="1"/>
        <c:majorTickMark val="none"/>
        <c:minorTickMark val="none"/>
        <c:tickLblPos val="nextTo"/>
        <c:crossAx val="106121856"/>
        <c:crosses val="autoZero"/>
        <c:auto val="1"/>
        <c:lblAlgn val="ctr"/>
        <c:lblOffset val="100"/>
        <c:noMultiLvlLbl val="0"/>
      </c:catAx>
      <c:valAx>
        <c:axId val="106121856"/>
        <c:scaling>
          <c:orientation val="minMax"/>
        </c:scaling>
        <c:delete val="0"/>
        <c:axPos val="l"/>
        <c:majorGridlines/>
        <c:numFmt formatCode="#,##0" sourceLinked="1"/>
        <c:majorTickMark val="none"/>
        <c:minorTickMark val="none"/>
        <c:tickLblPos val="nextTo"/>
        <c:crossAx val="10612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1 - kWh</a:t>
            </a:r>
          </a:p>
        </c:rich>
      </c:tx>
      <c:overlay val="0"/>
    </c:title>
    <c:autoTitleDeleted val="0"/>
    <c:plotArea>
      <c:layout/>
      <c:barChart>
        <c:barDir val="col"/>
        <c:grouping val="clustered"/>
        <c:varyColors val="0"/>
        <c:ser>
          <c:idx val="1"/>
          <c:order val="0"/>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source)'!$C$39:$R$39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505D-4F17-B8A3-23BA16741051}"/>
            </c:ext>
          </c:extLst>
        </c:ser>
        <c:dLbls>
          <c:showLegendKey val="0"/>
          <c:showVal val="0"/>
          <c:showCatName val="0"/>
          <c:showSerName val="0"/>
          <c:showPercent val="0"/>
          <c:showBubbleSize val="0"/>
        </c:dLbls>
        <c:gapWidth val="150"/>
        <c:axId val="106146432"/>
        <c:axId val="106152320"/>
      </c:barChart>
      <c:catAx>
        <c:axId val="106146432"/>
        <c:scaling>
          <c:orientation val="minMax"/>
        </c:scaling>
        <c:delete val="0"/>
        <c:axPos val="b"/>
        <c:numFmt formatCode="General" sourceLinked="1"/>
        <c:majorTickMark val="none"/>
        <c:minorTickMark val="none"/>
        <c:tickLblPos val="nextTo"/>
        <c:crossAx val="106152320"/>
        <c:crosses val="autoZero"/>
        <c:auto val="1"/>
        <c:lblAlgn val="ctr"/>
        <c:lblOffset val="100"/>
        <c:noMultiLvlLbl val="0"/>
      </c:catAx>
      <c:valAx>
        <c:axId val="106152320"/>
        <c:scaling>
          <c:orientation val="minMax"/>
        </c:scaling>
        <c:delete val="0"/>
        <c:axPos val="l"/>
        <c:majorGridlines/>
        <c:numFmt formatCode="#,##0" sourceLinked="1"/>
        <c:majorTickMark val="none"/>
        <c:minorTickMark val="none"/>
        <c:tickLblPos val="nextTo"/>
        <c:crossAx val="10614643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COUT THERMIQUE 1 - €HTVA</a:t>
            </a:r>
          </a:p>
        </c:rich>
      </c:tx>
      <c:overlay val="0"/>
    </c:title>
    <c:autoTitleDeleted val="0"/>
    <c:plotArea>
      <c:layout/>
      <c:barChart>
        <c:barDir val="col"/>
        <c:grouping val="clustered"/>
        <c:varyColors val="0"/>
        <c:ser>
          <c:idx val="1"/>
          <c:order val="0"/>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source)'!$C$57:$R$57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9464-446A-A2CB-B0CDEF574303}"/>
            </c:ext>
          </c:extLst>
        </c:ser>
        <c:dLbls>
          <c:showLegendKey val="0"/>
          <c:showVal val="0"/>
          <c:showCatName val="0"/>
          <c:showSerName val="0"/>
          <c:showPercent val="0"/>
          <c:showBubbleSize val="0"/>
        </c:dLbls>
        <c:gapWidth val="150"/>
        <c:axId val="106173184"/>
        <c:axId val="106174720"/>
      </c:barChart>
      <c:catAx>
        <c:axId val="106173184"/>
        <c:scaling>
          <c:orientation val="minMax"/>
        </c:scaling>
        <c:delete val="0"/>
        <c:axPos val="b"/>
        <c:numFmt formatCode="General" sourceLinked="1"/>
        <c:majorTickMark val="none"/>
        <c:minorTickMark val="none"/>
        <c:tickLblPos val="nextTo"/>
        <c:crossAx val="106174720"/>
        <c:crosses val="autoZero"/>
        <c:auto val="1"/>
        <c:lblAlgn val="ctr"/>
        <c:lblOffset val="100"/>
        <c:noMultiLvlLbl val="0"/>
      </c:catAx>
      <c:valAx>
        <c:axId val="106174720"/>
        <c:scaling>
          <c:orientation val="minMax"/>
        </c:scaling>
        <c:delete val="0"/>
        <c:axPos val="l"/>
        <c:majorGridlines/>
        <c:numFmt formatCode="#,##0" sourceLinked="1"/>
        <c:majorTickMark val="none"/>
        <c:minorTickMark val="none"/>
        <c:tickLblPos val="nextTo"/>
        <c:crossAx val="10617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L'ENERGIE THERMIQUE 1 - €HTVA / kWh</a:t>
            </a:r>
          </a:p>
        </c:rich>
      </c:tx>
      <c:overlay val="0"/>
    </c:title>
    <c:autoTitleDeleted val="0"/>
    <c:plotArea>
      <c:layout/>
      <c:barChart>
        <c:barDir val="col"/>
        <c:grouping val="clustered"/>
        <c:varyColors val="0"/>
        <c:ser>
          <c:idx val="1"/>
          <c:order val="0"/>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source)'!$C$75:$R$75</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E1D5-48CE-A934-9ADF69D1A785}"/>
            </c:ext>
          </c:extLst>
        </c:ser>
        <c:dLbls>
          <c:showLegendKey val="0"/>
          <c:showVal val="0"/>
          <c:showCatName val="0"/>
          <c:showSerName val="0"/>
          <c:showPercent val="0"/>
          <c:showBubbleSize val="0"/>
        </c:dLbls>
        <c:gapWidth val="150"/>
        <c:axId val="106199296"/>
        <c:axId val="106205184"/>
      </c:barChart>
      <c:catAx>
        <c:axId val="106199296"/>
        <c:scaling>
          <c:orientation val="minMax"/>
        </c:scaling>
        <c:delete val="0"/>
        <c:axPos val="b"/>
        <c:numFmt formatCode="General" sourceLinked="1"/>
        <c:majorTickMark val="none"/>
        <c:minorTickMark val="none"/>
        <c:tickLblPos val="nextTo"/>
        <c:crossAx val="106205184"/>
        <c:crosses val="autoZero"/>
        <c:auto val="1"/>
        <c:lblAlgn val="ctr"/>
        <c:lblOffset val="100"/>
        <c:noMultiLvlLbl val="0"/>
      </c:catAx>
      <c:valAx>
        <c:axId val="106205184"/>
        <c:scaling>
          <c:orientation val="minMax"/>
        </c:scaling>
        <c:delete val="0"/>
        <c:axPos val="l"/>
        <c:majorGridlines/>
        <c:numFmt formatCode="#,##0.000" sourceLinked="1"/>
        <c:majorTickMark val="none"/>
        <c:minorTickMark val="none"/>
        <c:tickLblPos val="nextTo"/>
        <c:crossAx val="10619929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2 - Unité</a:t>
            </a:r>
          </a:p>
        </c:rich>
      </c:tx>
      <c:overlay val="0"/>
    </c:title>
    <c:autoTitleDeleted val="0"/>
    <c:plotArea>
      <c:layout/>
      <c:barChart>
        <c:barDir val="col"/>
        <c:grouping val="clustered"/>
        <c:varyColors val="0"/>
        <c:ser>
          <c:idx val="1"/>
          <c:order val="0"/>
          <c:spPr>
            <a:solidFill>
              <a:srgbClr val="92D050"/>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source)'!$C$95:$R$95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B425-4B1C-A969-222A592B11F2}"/>
            </c:ext>
          </c:extLst>
        </c:ser>
        <c:dLbls>
          <c:showLegendKey val="0"/>
          <c:showVal val="0"/>
          <c:showCatName val="0"/>
          <c:showSerName val="0"/>
          <c:showPercent val="0"/>
          <c:showBubbleSize val="0"/>
        </c:dLbls>
        <c:gapWidth val="150"/>
        <c:axId val="106250240"/>
        <c:axId val="106251776"/>
      </c:barChart>
      <c:catAx>
        <c:axId val="106250240"/>
        <c:scaling>
          <c:orientation val="minMax"/>
        </c:scaling>
        <c:delete val="0"/>
        <c:axPos val="b"/>
        <c:numFmt formatCode="General" sourceLinked="1"/>
        <c:majorTickMark val="none"/>
        <c:minorTickMark val="none"/>
        <c:tickLblPos val="nextTo"/>
        <c:crossAx val="106251776"/>
        <c:crosses val="autoZero"/>
        <c:auto val="1"/>
        <c:lblAlgn val="ctr"/>
        <c:lblOffset val="100"/>
        <c:noMultiLvlLbl val="0"/>
      </c:catAx>
      <c:valAx>
        <c:axId val="106251776"/>
        <c:scaling>
          <c:orientation val="minMax"/>
        </c:scaling>
        <c:delete val="0"/>
        <c:axPos val="l"/>
        <c:majorGridlines/>
        <c:numFmt formatCode="#,##0" sourceLinked="1"/>
        <c:majorTickMark val="none"/>
        <c:minorTickMark val="none"/>
        <c:tickLblPos val="nextTo"/>
        <c:crossAx val="106250240"/>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400" b="1" i="0" baseline="0">
                <a:effectLst/>
              </a:rPr>
              <a:t>CONSOMMATION THERMIQUE 1 - kWh</a:t>
            </a:r>
            <a:endParaRPr lang="fr-FR" sz="1100">
              <a:effectLst/>
            </a:endParaRPr>
          </a:p>
        </c:rich>
      </c:tx>
      <c:overlay val="0"/>
    </c:title>
    <c:autoTitleDeleted val="0"/>
    <c:plotArea>
      <c:layout/>
      <c:barChart>
        <c:barDir val="col"/>
        <c:grouping val="clustered"/>
        <c:varyColors val="0"/>
        <c:ser>
          <c:idx val="1"/>
          <c:order val="0"/>
          <c:spPr>
            <a:solidFill>
              <a:srgbClr val="92D050"/>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source)'!$C$112:$R$112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B1CA-4DDA-95D4-DED201312568}"/>
            </c:ext>
          </c:extLst>
        </c:ser>
        <c:dLbls>
          <c:showLegendKey val="0"/>
          <c:showVal val="0"/>
          <c:showCatName val="0"/>
          <c:showSerName val="0"/>
          <c:showPercent val="0"/>
          <c:showBubbleSize val="0"/>
        </c:dLbls>
        <c:gapWidth val="150"/>
        <c:axId val="106268160"/>
        <c:axId val="106269696"/>
      </c:barChart>
      <c:catAx>
        <c:axId val="106268160"/>
        <c:scaling>
          <c:orientation val="minMax"/>
        </c:scaling>
        <c:delete val="0"/>
        <c:axPos val="b"/>
        <c:numFmt formatCode="General" sourceLinked="1"/>
        <c:majorTickMark val="none"/>
        <c:minorTickMark val="none"/>
        <c:tickLblPos val="nextTo"/>
        <c:crossAx val="106269696"/>
        <c:crosses val="autoZero"/>
        <c:auto val="1"/>
        <c:lblAlgn val="ctr"/>
        <c:lblOffset val="100"/>
        <c:noMultiLvlLbl val="0"/>
      </c:catAx>
      <c:valAx>
        <c:axId val="106269696"/>
        <c:scaling>
          <c:orientation val="minMax"/>
        </c:scaling>
        <c:delete val="0"/>
        <c:axPos val="l"/>
        <c:majorGridlines/>
        <c:numFmt formatCode="#,##0" sourceLinked="1"/>
        <c:majorTickMark val="none"/>
        <c:minorTickMark val="none"/>
        <c:tickLblPos val="nextTo"/>
        <c:crossAx val="10626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DEET!$B$5</c:f>
              <c:strCache>
                <c:ptCount val="1"/>
                <c:pt idx="0">
                  <c:v>Chauffage - kWh chauffage/m²</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DEET!$C$5:$R$5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150"/>
        <c:axId val="97860224"/>
        <c:axId val="97862016"/>
      </c:barChart>
      <c:catAx>
        <c:axId val="97860224"/>
        <c:scaling>
          <c:orientation val="minMax"/>
        </c:scaling>
        <c:delete val="0"/>
        <c:axPos val="b"/>
        <c:numFmt formatCode="General" sourceLinked="1"/>
        <c:majorTickMark val="out"/>
        <c:minorTickMark val="none"/>
        <c:tickLblPos val="nextTo"/>
        <c:txPr>
          <a:bodyPr rot="-5400000" vert="horz"/>
          <a:lstStyle/>
          <a:p>
            <a:pPr>
              <a:defRPr sz="1400"/>
            </a:pPr>
            <a:endParaRPr lang="fr-FR"/>
          </a:p>
        </c:txPr>
        <c:crossAx val="97862016"/>
        <c:crosses val="autoZero"/>
        <c:auto val="1"/>
        <c:lblAlgn val="ctr"/>
        <c:lblOffset val="100"/>
        <c:noMultiLvlLbl val="0"/>
      </c:catAx>
      <c:valAx>
        <c:axId val="97862016"/>
        <c:scaling>
          <c:orientation val="minMax"/>
        </c:scaling>
        <c:delete val="0"/>
        <c:axPos val="l"/>
        <c:majorGridlines/>
        <c:numFmt formatCode="#,##0" sourceLinked="1"/>
        <c:majorTickMark val="out"/>
        <c:minorTickMark val="none"/>
        <c:tickLblPos val="nextTo"/>
        <c:txPr>
          <a:bodyPr/>
          <a:lstStyle/>
          <a:p>
            <a:pPr>
              <a:defRPr sz="1400"/>
            </a:pPr>
            <a:endParaRPr lang="fr-FR"/>
          </a:p>
        </c:txPr>
        <c:crossAx val="9786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COUT THERMIQUE 3 - €HTVA</a:t>
            </a:r>
          </a:p>
        </c:rich>
      </c:tx>
      <c:overlay val="0"/>
    </c:title>
    <c:autoTitleDeleted val="0"/>
    <c:plotArea>
      <c:layout/>
      <c:barChart>
        <c:barDir val="col"/>
        <c:grouping val="clustered"/>
        <c:varyColors val="0"/>
        <c:ser>
          <c:idx val="1"/>
          <c:order val="0"/>
          <c:spPr>
            <a:solidFill>
              <a:srgbClr val="92D050"/>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source)'!$C$130:$R$130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35B3-43F6-8906-9A360A10973F}"/>
            </c:ext>
          </c:extLst>
        </c:ser>
        <c:dLbls>
          <c:showLegendKey val="0"/>
          <c:showVal val="0"/>
          <c:showCatName val="0"/>
          <c:showSerName val="0"/>
          <c:showPercent val="0"/>
          <c:showBubbleSize val="0"/>
        </c:dLbls>
        <c:gapWidth val="150"/>
        <c:axId val="106298368"/>
        <c:axId val="107885312"/>
      </c:barChart>
      <c:catAx>
        <c:axId val="106298368"/>
        <c:scaling>
          <c:orientation val="minMax"/>
        </c:scaling>
        <c:delete val="0"/>
        <c:axPos val="b"/>
        <c:numFmt formatCode="General" sourceLinked="1"/>
        <c:majorTickMark val="none"/>
        <c:minorTickMark val="none"/>
        <c:tickLblPos val="nextTo"/>
        <c:crossAx val="107885312"/>
        <c:crosses val="autoZero"/>
        <c:auto val="1"/>
        <c:lblAlgn val="ctr"/>
        <c:lblOffset val="100"/>
        <c:noMultiLvlLbl val="0"/>
      </c:catAx>
      <c:valAx>
        <c:axId val="107885312"/>
        <c:scaling>
          <c:orientation val="minMax"/>
        </c:scaling>
        <c:delete val="0"/>
        <c:axPos val="l"/>
        <c:majorGridlines/>
        <c:numFmt formatCode="#,##0" sourceLinked="1"/>
        <c:majorTickMark val="none"/>
        <c:minorTickMark val="none"/>
        <c:tickLblPos val="nextTo"/>
        <c:crossAx val="106298368"/>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L'ENERGIE THERMIQUE 2 - €HTVA / kWh</a:t>
            </a:r>
          </a:p>
        </c:rich>
      </c:tx>
      <c:overlay val="0"/>
    </c:title>
    <c:autoTitleDeleted val="0"/>
    <c:plotArea>
      <c:layout/>
      <c:barChart>
        <c:barDir val="col"/>
        <c:grouping val="clustered"/>
        <c:varyColors val="0"/>
        <c:ser>
          <c:idx val="1"/>
          <c:order val="0"/>
          <c:spPr>
            <a:solidFill>
              <a:srgbClr val="92D050"/>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source)'!$C$148:$R$148</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3DE6-44CC-908D-2F70AF545FD9}"/>
            </c:ext>
          </c:extLst>
        </c:ser>
        <c:dLbls>
          <c:showLegendKey val="0"/>
          <c:showVal val="0"/>
          <c:showCatName val="0"/>
          <c:showSerName val="0"/>
          <c:showPercent val="0"/>
          <c:showBubbleSize val="0"/>
        </c:dLbls>
        <c:gapWidth val="150"/>
        <c:axId val="107901696"/>
        <c:axId val="107903232"/>
      </c:barChart>
      <c:catAx>
        <c:axId val="107901696"/>
        <c:scaling>
          <c:orientation val="minMax"/>
        </c:scaling>
        <c:delete val="0"/>
        <c:axPos val="b"/>
        <c:numFmt formatCode="General" sourceLinked="1"/>
        <c:majorTickMark val="none"/>
        <c:minorTickMark val="none"/>
        <c:tickLblPos val="nextTo"/>
        <c:crossAx val="107903232"/>
        <c:crosses val="autoZero"/>
        <c:auto val="1"/>
        <c:lblAlgn val="ctr"/>
        <c:lblOffset val="100"/>
        <c:noMultiLvlLbl val="0"/>
      </c:catAx>
      <c:valAx>
        <c:axId val="107903232"/>
        <c:scaling>
          <c:orientation val="minMax"/>
        </c:scaling>
        <c:delete val="0"/>
        <c:axPos val="l"/>
        <c:majorGridlines/>
        <c:numFmt formatCode="#,##0.000" sourceLinked="1"/>
        <c:majorTickMark val="none"/>
        <c:minorTickMark val="none"/>
        <c:tickLblPos val="nextTo"/>
        <c:crossAx val="107901696"/>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3 - Unité</a:t>
            </a:r>
          </a:p>
        </c:rich>
      </c:tx>
      <c:overlay val="0"/>
    </c:title>
    <c:autoTitleDeleted val="0"/>
    <c:plotArea>
      <c:layout/>
      <c:barChart>
        <c:barDir val="col"/>
        <c:grouping val="clustered"/>
        <c:varyColors val="0"/>
        <c:ser>
          <c:idx val="1"/>
          <c:order val="0"/>
          <c:spPr>
            <a:solidFill>
              <a:schemeClr val="accent4"/>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source)'!$C$168:$R$168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02B5-4262-912E-C865E837D6AF}"/>
            </c:ext>
          </c:extLst>
        </c:ser>
        <c:dLbls>
          <c:showLegendKey val="0"/>
          <c:showVal val="0"/>
          <c:showCatName val="0"/>
          <c:showSerName val="0"/>
          <c:showPercent val="0"/>
          <c:showBubbleSize val="0"/>
        </c:dLbls>
        <c:gapWidth val="150"/>
        <c:axId val="107931904"/>
        <c:axId val="110034944"/>
      </c:barChart>
      <c:catAx>
        <c:axId val="107931904"/>
        <c:scaling>
          <c:orientation val="minMax"/>
        </c:scaling>
        <c:delete val="0"/>
        <c:axPos val="b"/>
        <c:numFmt formatCode="General" sourceLinked="1"/>
        <c:majorTickMark val="none"/>
        <c:minorTickMark val="none"/>
        <c:tickLblPos val="nextTo"/>
        <c:crossAx val="110034944"/>
        <c:crosses val="autoZero"/>
        <c:auto val="1"/>
        <c:lblAlgn val="ctr"/>
        <c:lblOffset val="100"/>
        <c:noMultiLvlLbl val="0"/>
      </c:catAx>
      <c:valAx>
        <c:axId val="110034944"/>
        <c:scaling>
          <c:orientation val="minMax"/>
        </c:scaling>
        <c:delete val="0"/>
        <c:axPos val="l"/>
        <c:majorGridlines/>
        <c:numFmt formatCode="#,##0" sourceLinked="1"/>
        <c:majorTickMark val="none"/>
        <c:minorTickMark val="none"/>
        <c:tickLblPos val="nextTo"/>
        <c:crossAx val="1079319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3</a:t>
            </a:r>
            <a:r>
              <a:rPr lang="fr-FR" sz="1400" baseline="0"/>
              <a:t> </a:t>
            </a:r>
            <a:r>
              <a:rPr lang="fr-FR" sz="1400"/>
              <a:t>- kWh</a:t>
            </a:r>
          </a:p>
        </c:rich>
      </c:tx>
      <c:overlay val="0"/>
    </c:title>
    <c:autoTitleDeleted val="0"/>
    <c:plotArea>
      <c:layout/>
      <c:barChart>
        <c:barDir val="col"/>
        <c:grouping val="clustered"/>
        <c:varyColors val="0"/>
        <c:ser>
          <c:idx val="1"/>
          <c:order val="0"/>
          <c:spPr>
            <a:solidFill>
              <a:schemeClr val="accent4"/>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source)'!$C$185:$R$185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363-4A8A-B093-69CAF37E1E7D}"/>
            </c:ext>
          </c:extLst>
        </c:ser>
        <c:dLbls>
          <c:showLegendKey val="0"/>
          <c:showVal val="0"/>
          <c:showCatName val="0"/>
          <c:showSerName val="0"/>
          <c:showPercent val="0"/>
          <c:showBubbleSize val="0"/>
        </c:dLbls>
        <c:gapWidth val="150"/>
        <c:axId val="110063616"/>
        <c:axId val="110065152"/>
      </c:barChart>
      <c:catAx>
        <c:axId val="110063616"/>
        <c:scaling>
          <c:orientation val="minMax"/>
        </c:scaling>
        <c:delete val="0"/>
        <c:axPos val="b"/>
        <c:numFmt formatCode="General" sourceLinked="1"/>
        <c:majorTickMark val="none"/>
        <c:minorTickMark val="none"/>
        <c:tickLblPos val="nextTo"/>
        <c:crossAx val="110065152"/>
        <c:crosses val="autoZero"/>
        <c:auto val="1"/>
        <c:lblAlgn val="ctr"/>
        <c:lblOffset val="100"/>
        <c:noMultiLvlLbl val="0"/>
      </c:catAx>
      <c:valAx>
        <c:axId val="110065152"/>
        <c:scaling>
          <c:orientation val="minMax"/>
        </c:scaling>
        <c:delete val="0"/>
        <c:axPos val="l"/>
        <c:majorGridlines/>
        <c:numFmt formatCode="#,##0" sourceLinked="1"/>
        <c:majorTickMark val="none"/>
        <c:minorTickMark val="none"/>
        <c:tickLblPos val="nextTo"/>
        <c:crossAx val="110063616"/>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COUT THERMIQUE 3 - €HTVA</a:t>
            </a:r>
          </a:p>
        </c:rich>
      </c:tx>
      <c:overlay val="0"/>
    </c:title>
    <c:autoTitleDeleted val="0"/>
    <c:plotArea>
      <c:layout/>
      <c:barChart>
        <c:barDir val="col"/>
        <c:grouping val="clustered"/>
        <c:varyColors val="0"/>
        <c:ser>
          <c:idx val="1"/>
          <c:order val="0"/>
          <c:spPr>
            <a:solidFill>
              <a:schemeClr val="accent4"/>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source)'!$C$203:$R$203</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CE57-4C1A-8E7D-131324BF9D28}"/>
            </c:ext>
          </c:extLst>
        </c:ser>
        <c:dLbls>
          <c:showLegendKey val="0"/>
          <c:showVal val="0"/>
          <c:showCatName val="0"/>
          <c:showSerName val="0"/>
          <c:showPercent val="0"/>
          <c:showBubbleSize val="0"/>
        </c:dLbls>
        <c:gapWidth val="150"/>
        <c:axId val="110089728"/>
        <c:axId val="110091264"/>
      </c:barChart>
      <c:catAx>
        <c:axId val="110089728"/>
        <c:scaling>
          <c:orientation val="minMax"/>
        </c:scaling>
        <c:delete val="0"/>
        <c:axPos val="b"/>
        <c:numFmt formatCode="General" sourceLinked="1"/>
        <c:majorTickMark val="none"/>
        <c:minorTickMark val="none"/>
        <c:tickLblPos val="nextTo"/>
        <c:crossAx val="110091264"/>
        <c:crosses val="autoZero"/>
        <c:auto val="1"/>
        <c:lblAlgn val="ctr"/>
        <c:lblOffset val="100"/>
        <c:noMultiLvlLbl val="0"/>
      </c:catAx>
      <c:valAx>
        <c:axId val="110091264"/>
        <c:scaling>
          <c:orientation val="minMax"/>
        </c:scaling>
        <c:delete val="0"/>
        <c:axPos val="l"/>
        <c:majorGridlines/>
        <c:numFmt formatCode="#,##0" sourceLinked="1"/>
        <c:majorTickMark val="none"/>
        <c:minorTickMark val="none"/>
        <c:tickLblPos val="nextTo"/>
        <c:crossAx val="110089728"/>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L'ENERGIE THERMIQUE 3 - €HTVA / kWh</a:t>
            </a:r>
          </a:p>
        </c:rich>
      </c:tx>
      <c:overlay val="0"/>
    </c:title>
    <c:autoTitleDeleted val="0"/>
    <c:plotArea>
      <c:layout/>
      <c:barChart>
        <c:barDir val="col"/>
        <c:grouping val="clustered"/>
        <c:varyColors val="0"/>
        <c:ser>
          <c:idx val="1"/>
          <c:order val="0"/>
          <c:spPr>
            <a:solidFill>
              <a:schemeClr val="accent4"/>
            </a:solidFill>
          </c:spPr>
          <c:invertIfNegative val="0"/>
          <c:cat>
            <c:numRef>
              <c:f>'Thermique (par source)'!$C$9:$R$9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source)'!$C$221:$R$221</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78A8-4B3F-93DA-AB561AD392F4}"/>
            </c:ext>
          </c:extLst>
        </c:ser>
        <c:dLbls>
          <c:showLegendKey val="0"/>
          <c:showVal val="0"/>
          <c:showCatName val="0"/>
          <c:showSerName val="0"/>
          <c:showPercent val="0"/>
          <c:showBubbleSize val="0"/>
        </c:dLbls>
        <c:gapWidth val="150"/>
        <c:axId val="110443136"/>
        <c:axId val="110453120"/>
      </c:barChart>
      <c:catAx>
        <c:axId val="110443136"/>
        <c:scaling>
          <c:orientation val="minMax"/>
        </c:scaling>
        <c:delete val="0"/>
        <c:axPos val="b"/>
        <c:numFmt formatCode="General" sourceLinked="1"/>
        <c:majorTickMark val="none"/>
        <c:minorTickMark val="none"/>
        <c:tickLblPos val="nextTo"/>
        <c:crossAx val="110453120"/>
        <c:crosses val="autoZero"/>
        <c:auto val="1"/>
        <c:lblAlgn val="ctr"/>
        <c:lblOffset val="100"/>
        <c:noMultiLvlLbl val="0"/>
      </c:catAx>
      <c:valAx>
        <c:axId val="110453120"/>
        <c:scaling>
          <c:orientation val="minMax"/>
        </c:scaling>
        <c:delete val="0"/>
        <c:axPos val="l"/>
        <c:majorGridlines/>
        <c:numFmt formatCode="#,##0.000" sourceLinked="1"/>
        <c:majorTickMark val="none"/>
        <c:minorTickMark val="none"/>
        <c:tickLblPos val="nextTo"/>
        <c:crossAx val="110443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source)'!$C$10:$C$21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27C-4A83-AFC3-8FE91B3A4F3F}"/>
            </c:ext>
          </c:extLst>
        </c:ser>
        <c:ser>
          <c:idx val="1"/>
          <c:order val="1"/>
          <c:tx>
            <c:strRef>
              <c:f>'Thermique (par source)'!$D$9</c:f>
              <c:strCache>
                <c:ptCount val="1"/>
                <c:pt idx="0">
                  <c:v>2011</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source)'!$D$10:$D$21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27C-4A83-AFC3-8FE91B3A4F3F}"/>
            </c:ext>
          </c:extLst>
        </c:ser>
        <c:ser>
          <c:idx val="2"/>
          <c:order val="2"/>
          <c:tx>
            <c:strRef>
              <c:f>'Thermique (par source)'!$E$9</c:f>
              <c:strCache>
                <c:ptCount val="1"/>
                <c:pt idx="0">
                  <c:v>2012</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source)'!$E$10:$E$21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627C-4A83-AFC3-8FE91B3A4F3F}"/>
            </c:ext>
          </c:extLst>
        </c:ser>
        <c:ser>
          <c:idx val="3"/>
          <c:order val="3"/>
          <c:tx>
            <c:strRef>
              <c:f>'Thermique (par source)'!$F$9</c:f>
              <c:strCache>
                <c:ptCount val="1"/>
                <c:pt idx="0">
                  <c:v>2013</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source)'!$F$10:$F$21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627C-4A83-AFC3-8FE91B3A4F3F}"/>
            </c:ext>
          </c:extLst>
        </c:ser>
        <c:ser>
          <c:idx val="4"/>
          <c:order val="4"/>
          <c:tx>
            <c:strRef>
              <c:f>'Thermique (par source)'!$G$9</c:f>
              <c:strCache>
                <c:ptCount val="1"/>
                <c:pt idx="0">
                  <c:v>2014</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source)'!$G$10:$G$21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627C-4A83-AFC3-8FE91B3A4F3F}"/>
            </c:ext>
          </c:extLst>
        </c:ser>
        <c:ser>
          <c:idx val="5"/>
          <c:order val="5"/>
          <c:tx>
            <c:strRef>
              <c:f>'Thermique (par source)'!$H$9</c:f>
              <c:strCache>
                <c:ptCount val="1"/>
                <c:pt idx="0">
                  <c:v>2015</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source)'!$H$10:$H$21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627C-4A83-AFC3-8FE91B3A4F3F}"/>
            </c:ext>
          </c:extLst>
        </c:ser>
        <c:ser>
          <c:idx val="6"/>
          <c:order val="6"/>
          <c:tx>
            <c:strRef>
              <c:f>'Thermique (par source)'!$I$9</c:f>
              <c:strCache>
                <c:ptCount val="1"/>
                <c:pt idx="0">
                  <c:v>2016</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source)'!$I$10:$I$21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627C-4A83-AFC3-8FE91B3A4F3F}"/>
            </c:ext>
          </c:extLst>
        </c:ser>
        <c:ser>
          <c:idx val="7"/>
          <c:order val="7"/>
          <c:tx>
            <c:strRef>
              <c:f>'Thermique (par source)'!$J$9</c:f>
              <c:strCache>
                <c:ptCount val="1"/>
                <c:pt idx="0">
                  <c:v>2017</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source)'!$J$10:$J$21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627C-4A83-AFC3-8FE91B3A4F3F}"/>
            </c:ext>
          </c:extLst>
        </c:ser>
        <c:ser>
          <c:idx val="8"/>
          <c:order val="8"/>
          <c:tx>
            <c:strRef>
              <c:f>'Thermique (par source)'!$K$9</c:f>
              <c:strCache>
                <c:ptCount val="1"/>
                <c:pt idx="0">
                  <c:v>2018</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source)'!$K$10:$K$21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627C-4A83-AFC3-8FE91B3A4F3F}"/>
            </c:ext>
          </c:extLst>
        </c:ser>
        <c:ser>
          <c:idx val="9"/>
          <c:order val="9"/>
          <c:tx>
            <c:strRef>
              <c:f>'Thermique (par source)'!$L$9</c:f>
              <c:strCache>
                <c:ptCount val="1"/>
                <c:pt idx="0">
                  <c:v>2019</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source)'!$L$10:$L$21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627C-4A83-AFC3-8FE91B3A4F3F}"/>
            </c:ext>
          </c:extLst>
        </c:ser>
        <c:ser>
          <c:idx val="10"/>
          <c:order val="10"/>
          <c:tx>
            <c:strRef>
              <c:f>'Thermique (par source)'!$M$9</c:f>
              <c:strCache>
                <c:ptCount val="1"/>
                <c:pt idx="0">
                  <c:v>2020</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source)'!$M$10:$M$21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627C-4A83-AFC3-8FE91B3A4F3F}"/>
            </c:ext>
          </c:extLst>
        </c:ser>
        <c:ser>
          <c:idx val="11"/>
          <c:order val="11"/>
          <c:tx>
            <c:strRef>
              <c:f>'Thermique (par source)'!$N$9</c:f>
              <c:strCache>
                <c:ptCount val="1"/>
                <c:pt idx="0">
                  <c:v>2021</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source)'!$N$10:$N$21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627C-4A83-AFC3-8FE91B3A4F3F}"/>
            </c:ext>
          </c:extLst>
        </c:ser>
        <c:ser>
          <c:idx val="12"/>
          <c:order val="12"/>
          <c:tx>
            <c:strRef>
              <c:f>'Thermique (par source)'!$O$9</c:f>
              <c:strCache>
                <c:ptCount val="1"/>
                <c:pt idx="0">
                  <c:v>2022</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source)'!$O$10:$O$21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627C-4A83-AFC3-8FE91B3A4F3F}"/>
            </c:ext>
          </c:extLst>
        </c:ser>
        <c:ser>
          <c:idx val="13"/>
          <c:order val="13"/>
          <c:tx>
            <c:strRef>
              <c:f>'Thermique (par source)'!$P$9</c:f>
              <c:strCache>
                <c:ptCount val="1"/>
                <c:pt idx="0">
                  <c:v>2023</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source)'!$P$10:$P$21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627C-4A83-AFC3-8FE91B3A4F3F}"/>
            </c:ext>
          </c:extLst>
        </c:ser>
        <c:ser>
          <c:idx val="14"/>
          <c:order val="14"/>
          <c:tx>
            <c:strRef>
              <c:f>'Thermique (par source)'!$Q$9</c:f>
              <c:strCache>
                <c:ptCount val="1"/>
                <c:pt idx="0">
                  <c:v>2024</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source)'!$Q$10:$Q$21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627C-4A83-AFC3-8FE91B3A4F3F}"/>
            </c:ext>
          </c:extLst>
        </c:ser>
        <c:ser>
          <c:idx val="15"/>
          <c:order val="15"/>
          <c:tx>
            <c:strRef>
              <c:f>'Thermique (par source)'!$R$9</c:f>
              <c:strCache>
                <c:ptCount val="1"/>
                <c:pt idx="0">
                  <c:v>2025</c:v>
                </c:pt>
              </c:strCache>
            </c:strRef>
          </c:tx>
          <c:marker>
            <c:symbol val="none"/>
          </c:marker>
          <c:cat>
            <c:strRef>
              <c:f>'Thermique (par source)'!$B$10:$B$21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source)'!$R$10:$R$21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627C-4A83-AFC3-8FE91B3A4F3F}"/>
            </c:ext>
          </c:extLst>
        </c:ser>
        <c:dLbls>
          <c:showLegendKey val="0"/>
          <c:showVal val="0"/>
          <c:showCatName val="0"/>
          <c:showSerName val="0"/>
          <c:showPercent val="0"/>
          <c:showBubbleSize val="0"/>
        </c:dLbls>
        <c:marker val="1"/>
        <c:smooth val="0"/>
        <c:axId val="110545152"/>
        <c:axId val="110166016"/>
      </c:lineChart>
      <c:catAx>
        <c:axId val="110545152"/>
        <c:scaling>
          <c:orientation val="minMax"/>
        </c:scaling>
        <c:delete val="0"/>
        <c:axPos val="b"/>
        <c:numFmt formatCode="General" sourceLinked="1"/>
        <c:majorTickMark val="out"/>
        <c:minorTickMark val="none"/>
        <c:tickLblPos val="nextTo"/>
        <c:crossAx val="110166016"/>
        <c:crosses val="autoZero"/>
        <c:auto val="1"/>
        <c:lblAlgn val="ctr"/>
        <c:lblOffset val="100"/>
        <c:noMultiLvlLbl val="0"/>
      </c:catAx>
      <c:valAx>
        <c:axId val="110166016"/>
        <c:scaling>
          <c:orientation val="minMax"/>
        </c:scaling>
        <c:delete val="0"/>
        <c:axPos val="l"/>
        <c:majorGridlines/>
        <c:numFmt formatCode="#,##0" sourceLinked="1"/>
        <c:majorTickMark val="out"/>
        <c:minorTickMark val="none"/>
        <c:tickLblPos val="nextTo"/>
        <c:crossAx val="1105451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E76A-4269-87E5-2BB5CE6D15D6}"/>
            </c:ext>
          </c:extLst>
        </c:ser>
        <c:ser>
          <c:idx val="1"/>
          <c:order val="1"/>
          <c:tx>
            <c:strRef>
              <c:f>'Thermique (par source)'!$D$9</c:f>
              <c:strCache>
                <c:ptCount val="1"/>
                <c:pt idx="0">
                  <c:v>2011</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source)'!$D$27:$D$38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E76A-4269-87E5-2BB5CE6D15D6}"/>
            </c:ext>
          </c:extLst>
        </c:ser>
        <c:ser>
          <c:idx val="2"/>
          <c:order val="2"/>
          <c:tx>
            <c:strRef>
              <c:f>'Thermique (par source)'!$E$9</c:f>
              <c:strCache>
                <c:ptCount val="1"/>
                <c:pt idx="0">
                  <c:v>2012</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E76A-4269-87E5-2BB5CE6D15D6}"/>
            </c:ext>
          </c:extLst>
        </c:ser>
        <c:ser>
          <c:idx val="3"/>
          <c:order val="3"/>
          <c:tx>
            <c:strRef>
              <c:f>'Thermique (par source)'!$F$9</c:f>
              <c:strCache>
                <c:ptCount val="1"/>
                <c:pt idx="0">
                  <c:v>2013</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source)'!$F$27:$F$38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E76A-4269-87E5-2BB5CE6D15D6}"/>
            </c:ext>
          </c:extLst>
        </c:ser>
        <c:ser>
          <c:idx val="4"/>
          <c:order val="4"/>
          <c:tx>
            <c:strRef>
              <c:f>'Thermique (par source)'!$G$9</c:f>
              <c:strCache>
                <c:ptCount val="1"/>
                <c:pt idx="0">
                  <c:v>2014</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source)'!$G$27:$G$38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E76A-4269-87E5-2BB5CE6D15D6}"/>
            </c:ext>
          </c:extLst>
        </c:ser>
        <c:ser>
          <c:idx val="5"/>
          <c:order val="5"/>
          <c:tx>
            <c:strRef>
              <c:f>'Thermique (par source)'!$H$9</c:f>
              <c:strCache>
                <c:ptCount val="1"/>
                <c:pt idx="0">
                  <c:v>2015</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source)'!$H$27:$H$38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E76A-4269-87E5-2BB5CE6D15D6}"/>
            </c:ext>
          </c:extLst>
        </c:ser>
        <c:ser>
          <c:idx val="6"/>
          <c:order val="6"/>
          <c:tx>
            <c:strRef>
              <c:f>'Thermique (par source)'!$I$9</c:f>
              <c:strCache>
                <c:ptCount val="1"/>
                <c:pt idx="0">
                  <c:v>2016</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source)'!$I$27:$I$38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E76A-4269-87E5-2BB5CE6D15D6}"/>
            </c:ext>
          </c:extLst>
        </c:ser>
        <c:ser>
          <c:idx val="7"/>
          <c:order val="7"/>
          <c:tx>
            <c:strRef>
              <c:f>'Thermique (par source)'!$J$9</c:f>
              <c:strCache>
                <c:ptCount val="1"/>
                <c:pt idx="0">
                  <c:v>2017</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source)'!$J$27:$J$38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E76A-4269-87E5-2BB5CE6D15D6}"/>
            </c:ext>
          </c:extLst>
        </c:ser>
        <c:ser>
          <c:idx val="8"/>
          <c:order val="8"/>
          <c:tx>
            <c:strRef>
              <c:f>'Thermique (par source)'!$K$9</c:f>
              <c:strCache>
                <c:ptCount val="1"/>
                <c:pt idx="0">
                  <c:v>2018</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source)'!$K$27:$K$38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E76A-4269-87E5-2BB5CE6D15D6}"/>
            </c:ext>
          </c:extLst>
        </c:ser>
        <c:ser>
          <c:idx val="9"/>
          <c:order val="9"/>
          <c:tx>
            <c:strRef>
              <c:f>'Thermique (par source)'!$L$9</c:f>
              <c:strCache>
                <c:ptCount val="1"/>
                <c:pt idx="0">
                  <c:v>2019</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source)'!$L$27:$L$38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E76A-4269-87E5-2BB5CE6D15D6}"/>
            </c:ext>
          </c:extLst>
        </c:ser>
        <c:ser>
          <c:idx val="10"/>
          <c:order val="10"/>
          <c:tx>
            <c:strRef>
              <c:f>'Thermique (par source)'!$M$9</c:f>
              <c:strCache>
                <c:ptCount val="1"/>
                <c:pt idx="0">
                  <c:v>2020</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source)'!$M$27:$M$38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E76A-4269-87E5-2BB5CE6D15D6}"/>
            </c:ext>
          </c:extLst>
        </c:ser>
        <c:ser>
          <c:idx val="11"/>
          <c:order val="11"/>
          <c:tx>
            <c:strRef>
              <c:f>'Thermique (par source)'!$N$9</c:f>
              <c:strCache>
                <c:ptCount val="1"/>
                <c:pt idx="0">
                  <c:v>2021</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source)'!$N$27:$N$38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E76A-4269-87E5-2BB5CE6D15D6}"/>
            </c:ext>
          </c:extLst>
        </c:ser>
        <c:ser>
          <c:idx val="12"/>
          <c:order val="12"/>
          <c:tx>
            <c:strRef>
              <c:f>'Thermique (par source)'!$O$9</c:f>
              <c:strCache>
                <c:ptCount val="1"/>
                <c:pt idx="0">
                  <c:v>2022</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source)'!$O$27:$O$38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E76A-4269-87E5-2BB5CE6D15D6}"/>
            </c:ext>
          </c:extLst>
        </c:ser>
        <c:ser>
          <c:idx val="13"/>
          <c:order val="13"/>
          <c:tx>
            <c:strRef>
              <c:f>'Thermique (par source)'!$P$9</c:f>
              <c:strCache>
                <c:ptCount val="1"/>
                <c:pt idx="0">
                  <c:v>2023</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source)'!$P$27:$P$38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E76A-4269-87E5-2BB5CE6D15D6}"/>
            </c:ext>
          </c:extLst>
        </c:ser>
        <c:ser>
          <c:idx val="14"/>
          <c:order val="14"/>
          <c:tx>
            <c:strRef>
              <c:f>'Thermique (par source)'!$Q$9</c:f>
              <c:strCache>
                <c:ptCount val="1"/>
                <c:pt idx="0">
                  <c:v>2024</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source)'!$Q$27:$Q$38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E76A-4269-87E5-2BB5CE6D15D6}"/>
            </c:ext>
          </c:extLst>
        </c:ser>
        <c:ser>
          <c:idx val="15"/>
          <c:order val="15"/>
          <c:tx>
            <c:strRef>
              <c:f>'Thermique (par source)'!$R$9</c:f>
              <c:strCache>
                <c:ptCount val="1"/>
                <c:pt idx="0">
                  <c:v>2025</c:v>
                </c:pt>
              </c:strCache>
            </c:strRef>
          </c:tx>
          <c:marker>
            <c:symbol val="none"/>
          </c:marker>
          <c:cat>
            <c:strRef>
              <c:f>'Thermique (par source)'!$B$27:$B$38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source)'!$R$27:$R$38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E76A-4269-87E5-2BB5CE6D15D6}"/>
            </c:ext>
          </c:extLst>
        </c:ser>
        <c:dLbls>
          <c:showLegendKey val="0"/>
          <c:showVal val="0"/>
          <c:showCatName val="0"/>
          <c:showSerName val="0"/>
          <c:showPercent val="0"/>
          <c:showBubbleSize val="0"/>
        </c:dLbls>
        <c:marker val="1"/>
        <c:smooth val="0"/>
        <c:axId val="110254336"/>
        <c:axId val="110264320"/>
      </c:lineChart>
      <c:catAx>
        <c:axId val="110254336"/>
        <c:scaling>
          <c:orientation val="minMax"/>
        </c:scaling>
        <c:delete val="0"/>
        <c:axPos val="b"/>
        <c:numFmt formatCode="General" sourceLinked="1"/>
        <c:majorTickMark val="out"/>
        <c:minorTickMark val="none"/>
        <c:tickLblPos val="nextTo"/>
        <c:crossAx val="110264320"/>
        <c:crosses val="autoZero"/>
        <c:auto val="1"/>
        <c:lblAlgn val="ctr"/>
        <c:lblOffset val="100"/>
        <c:noMultiLvlLbl val="0"/>
      </c:catAx>
      <c:valAx>
        <c:axId val="110264320"/>
        <c:scaling>
          <c:orientation val="minMax"/>
        </c:scaling>
        <c:delete val="0"/>
        <c:axPos val="l"/>
        <c:majorGridlines/>
        <c:numFmt formatCode="#,##0" sourceLinked="1"/>
        <c:majorTickMark val="out"/>
        <c:minorTickMark val="none"/>
        <c:tickLblPos val="nextTo"/>
        <c:crossAx val="11025433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source)'!$C$45:$C$56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2BE-4F05-83AC-571E5CAC7FE3}"/>
            </c:ext>
          </c:extLst>
        </c:ser>
        <c:ser>
          <c:idx val="1"/>
          <c:order val="1"/>
          <c:tx>
            <c:strRef>
              <c:f>'Thermique (par source)'!$D$9</c:f>
              <c:strCache>
                <c:ptCount val="1"/>
                <c:pt idx="0">
                  <c:v>2011</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source)'!$D$45:$D$56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2BE-4F05-83AC-571E5CAC7FE3}"/>
            </c:ext>
          </c:extLst>
        </c:ser>
        <c:ser>
          <c:idx val="2"/>
          <c:order val="2"/>
          <c:tx>
            <c:strRef>
              <c:f>'Thermique (par source)'!$E$9</c:f>
              <c:strCache>
                <c:ptCount val="1"/>
                <c:pt idx="0">
                  <c:v>2012</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source)'!$E$45:$E$56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2BE-4F05-83AC-571E5CAC7FE3}"/>
            </c:ext>
          </c:extLst>
        </c:ser>
        <c:ser>
          <c:idx val="3"/>
          <c:order val="3"/>
          <c:tx>
            <c:strRef>
              <c:f>'Thermique (par source)'!$F$9</c:f>
              <c:strCache>
                <c:ptCount val="1"/>
                <c:pt idx="0">
                  <c:v>2013</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source)'!$F$45:$F$56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2BE-4F05-83AC-571E5CAC7FE3}"/>
            </c:ext>
          </c:extLst>
        </c:ser>
        <c:ser>
          <c:idx val="4"/>
          <c:order val="4"/>
          <c:tx>
            <c:strRef>
              <c:f>'Thermique (par source)'!$G$9</c:f>
              <c:strCache>
                <c:ptCount val="1"/>
                <c:pt idx="0">
                  <c:v>2014</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source)'!$G$45:$G$56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2BE-4F05-83AC-571E5CAC7FE3}"/>
            </c:ext>
          </c:extLst>
        </c:ser>
        <c:ser>
          <c:idx val="5"/>
          <c:order val="5"/>
          <c:tx>
            <c:strRef>
              <c:f>'Thermique (par source)'!$H$9</c:f>
              <c:strCache>
                <c:ptCount val="1"/>
                <c:pt idx="0">
                  <c:v>2015</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source)'!$H$45:$H$56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72BE-4F05-83AC-571E5CAC7FE3}"/>
            </c:ext>
          </c:extLst>
        </c:ser>
        <c:ser>
          <c:idx val="6"/>
          <c:order val="6"/>
          <c:tx>
            <c:strRef>
              <c:f>'Thermique (par source)'!$I$9</c:f>
              <c:strCache>
                <c:ptCount val="1"/>
                <c:pt idx="0">
                  <c:v>2016</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source)'!$I$45:$I$56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72BE-4F05-83AC-571E5CAC7FE3}"/>
            </c:ext>
          </c:extLst>
        </c:ser>
        <c:ser>
          <c:idx val="7"/>
          <c:order val="7"/>
          <c:tx>
            <c:strRef>
              <c:f>'Thermique (par source)'!$J$9</c:f>
              <c:strCache>
                <c:ptCount val="1"/>
                <c:pt idx="0">
                  <c:v>2017</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source)'!$J$45:$J$56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72BE-4F05-83AC-571E5CAC7FE3}"/>
            </c:ext>
          </c:extLst>
        </c:ser>
        <c:ser>
          <c:idx val="8"/>
          <c:order val="8"/>
          <c:tx>
            <c:strRef>
              <c:f>'Thermique (par source)'!$K$9</c:f>
              <c:strCache>
                <c:ptCount val="1"/>
                <c:pt idx="0">
                  <c:v>2018</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source)'!$K$45:$K$56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72BE-4F05-83AC-571E5CAC7FE3}"/>
            </c:ext>
          </c:extLst>
        </c:ser>
        <c:ser>
          <c:idx val="9"/>
          <c:order val="9"/>
          <c:tx>
            <c:strRef>
              <c:f>'Thermique (par source)'!$L$9</c:f>
              <c:strCache>
                <c:ptCount val="1"/>
                <c:pt idx="0">
                  <c:v>2019</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source)'!$L$45:$L$56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72BE-4F05-83AC-571E5CAC7FE3}"/>
            </c:ext>
          </c:extLst>
        </c:ser>
        <c:ser>
          <c:idx val="10"/>
          <c:order val="10"/>
          <c:tx>
            <c:strRef>
              <c:f>'Thermique (par source)'!$M$9</c:f>
              <c:strCache>
                <c:ptCount val="1"/>
                <c:pt idx="0">
                  <c:v>2020</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source)'!$M$45:$M$56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72BE-4F05-83AC-571E5CAC7FE3}"/>
            </c:ext>
          </c:extLst>
        </c:ser>
        <c:ser>
          <c:idx val="11"/>
          <c:order val="11"/>
          <c:tx>
            <c:strRef>
              <c:f>'Thermique (par source)'!$N$9</c:f>
              <c:strCache>
                <c:ptCount val="1"/>
                <c:pt idx="0">
                  <c:v>2021</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source)'!$N$45:$N$56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72BE-4F05-83AC-571E5CAC7FE3}"/>
            </c:ext>
          </c:extLst>
        </c:ser>
        <c:ser>
          <c:idx val="12"/>
          <c:order val="12"/>
          <c:tx>
            <c:strRef>
              <c:f>'Thermique (par source)'!$O$9</c:f>
              <c:strCache>
                <c:ptCount val="1"/>
                <c:pt idx="0">
                  <c:v>2022</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source)'!$O$45:$O$56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72BE-4F05-83AC-571E5CAC7FE3}"/>
            </c:ext>
          </c:extLst>
        </c:ser>
        <c:ser>
          <c:idx val="13"/>
          <c:order val="13"/>
          <c:tx>
            <c:strRef>
              <c:f>'Thermique (par source)'!$P$9</c:f>
              <c:strCache>
                <c:ptCount val="1"/>
                <c:pt idx="0">
                  <c:v>2023</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source)'!$P$45:$P$56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72BE-4F05-83AC-571E5CAC7FE3}"/>
            </c:ext>
          </c:extLst>
        </c:ser>
        <c:ser>
          <c:idx val="14"/>
          <c:order val="14"/>
          <c:tx>
            <c:strRef>
              <c:f>'Thermique (par source)'!$Q$9</c:f>
              <c:strCache>
                <c:ptCount val="1"/>
                <c:pt idx="0">
                  <c:v>2024</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source)'!$Q$45:$Q$56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72BE-4F05-83AC-571E5CAC7FE3}"/>
            </c:ext>
          </c:extLst>
        </c:ser>
        <c:ser>
          <c:idx val="15"/>
          <c:order val="15"/>
          <c:tx>
            <c:strRef>
              <c:f>'Thermique (par source)'!$R$9</c:f>
              <c:strCache>
                <c:ptCount val="1"/>
                <c:pt idx="0">
                  <c:v>2025</c:v>
                </c:pt>
              </c:strCache>
            </c:strRef>
          </c:tx>
          <c:marker>
            <c:symbol val="none"/>
          </c:marker>
          <c:cat>
            <c:strRef>
              <c:f>'Thermique (par source)'!$B$45:$B$56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source)'!$R$45:$R$56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72BE-4F05-83AC-571E5CAC7FE3}"/>
            </c:ext>
          </c:extLst>
        </c:ser>
        <c:dLbls>
          <c:showLegendKey val="0"/>
          <c:showVal val="0"/>
          <c:showCatName val="0"/>
          <c:showSerName val="0"/>
          <c:showPercent val="0"/>
          <c:showBubbleSize val="0"/>
        </c:dLbls>
        <c:marker val="1"/>
        <c:smooth val="0"/>
        <c:axId val="110410368"/>
        <c:axId val="110416256"/>
      </c:lineChart>
      <c:catAx>
        <c:axId val="110410368"/>
        <c:scaling>
          <c:orientation val="minMax"/>
        </c:scaling>
        <c:delete val="0"/>
        <c:axPos val="b"/>
        <c:numFmt formatCode="General" sourceLinked="1"/>
        <c:majorTickMark val="out"/>
        <c:minorTickMark val="none"/>
        <c:tickLblPos val="nextTo"/>
        <c:crossAx val="110416256"/>
        <c:crosses val="autoZero"/>
        <c:auto val="1"/>
        <c:lblAlgn val="ctr"/>
        <c:lblOffset val="100"/>
        <c:noMultiLvlLbl val="0"/>
      </c:catAx>
      <c:valAx>
        <c:axId val="110416256"/>
        <c:scaling>
          <c:orientation val="minMax"/>
        </c:scaling>
        <c:delete val="0"/>
        <c:axPos val="l"/>
        <c:majorGridlines/>
        <c:numFmt formatCode="#,##0" sourceLinked="1"/>
        <c:majorTickMark val="out"/>
        <c:minorTickMark val="none"/>
        <c:tickLblPos val="nextTo"/>
        <c:crossAx val="1104103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source)'!$C$63:$C$74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EC2-40B4-A19B-1170E22D365A}"/>
            </c:ext>
          </c:extLst>
        </c:ser>
        <c:ser>
          <c:idx val="1"/>
          <c:order val="1"/>
          <c:tx>
            <c:strRef>
              <c:f>'Thermique (par source)'!$D$9</c:f>
              <c:strCache>
                <c:ptCount val="1"/>
                <c:pt idx="0">
                  <c:v>2011</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source)'!$D$63:$D$74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EC2-40B4-A19B-1170E22D365A}"/>
            </c:ext>
          </c:extLst>
        </c:ser>
        <c:ser>
          <c:idx val="2"/>
          <c:order val="2"/>
          <c:tx>
            <c:strRef>
              <c:f>'Thermique (par source)'!$E$9</c:f>
              <c:strCache>
                <c:ptCount val="1"/>
                <c:pt idx="0">
                  <c:v>2012</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source)'!$E$63:$E$74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0EC2-40B4-A19B-1170E22D365A}"/>
            </c:ext>
          </c:extLst>
        </c:ser>
        <c:ser>
          <c:idx val="3"/>
          <c:order val="3"/>
          <c:tx>
            <c:strRef>
              <c:f>'Thermique (par source)'!$F$9</c:f>
              <c:strCache>
                <c:ptCount val="1"/>
                <c:pt idx="0">
                  <c:v>2013</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source)'!$F$63:$F$74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0EC2-40B4-A19B-1170E22D365A}"/>
            </c:ext>
          </c:extLst>
        </c:ser>
        <c:ser>
          <c:idx val="4"/>
          <c:order val="4"/>
          <c:tx>
            <c:strRef>
              <c:f>'Thermique (par source)'!$G$9</c:f>
              <c:strCache>
                <c:ptCount val="1"/>
                <c:pt idx="0">
                  <c:v>2014</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source)'!$G$63:$G$74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0EC2-40B4-A19B-1170E22D365A}"/>
            </c:ext>
          </c:extLst>
        </c:ser>
        <c:ser>
          <c:idx val="5"/>
          <c:order val="5"/>
          <c:tx>
            <c:strRef>
              <c:f>'Thermique (par source)'!$H$9</c:f>
              <c:strCache>
                <c:ptCount val="1"/>
                <c:pt idx="0">
                  <c:v>2015</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source)'!$H$63:$H$74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0EC2-40B4-A19B-1170E22D365A}"/>
            </c:ext>
          </c:extLst>
        </c:ser>
        <c:ser>
          <c:idx val="6"/>
          <c:order val="6"/>
          <c:tx>
            <c:strRef>
              <c:f>'Thermique (par source)'!$I$9</c:f>
              <c:strCache>
                <c:ptCount val="1"/>
                <c:pt idx="0">
                  <c:v>2016</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source)'!$I$63:$I$74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0EC2-40B4-A19B-1170E22D365A}"/>
            </c:ext>
          </c:extLst>
        </c:ser>
        <c:ser>
          <c:idx val="7"/>
          <c:order val="7"/>
          <c:tx>
            <c:strRef>
              <c:f>'Thermique (par source)'!$J$9</c:f>
              <c:strCache>
                <c:ptCount val="1"/>
                <c:pt idx="0">
                  <c:v>2017</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source)'!$J$63:$J$74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0EC2-40B4-A19B-1170E22D365A}"/>
            </c:ext>
          </c:extLst>
        </c:ser>
        <c:ser>
          <c:idx val="8"/>
          <c:order val="8"/>
          <c:tx>
            <c:strRef>
              <c:f>'Thermique (par source)'!$K$9</c:f>
              <c:strCache>
                <c:ptCount val="1"/>
                <c:pt idx="0">
                  <c:v>2018</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source)'!$K$63:$K$74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0EC2-40B4-A19B-1170E22D365A}"/>
            </c:ext>
          </c:extLst>
        </c:ser>
        <c:ser>
          <c:idx val="9"/>
          <c:order val="9"/>
          <c:tx>
            <c:strRef>
              <c:f>'Thermique (par source)'!$L$9</c:f>
              <c:strCache>
                <c:ptCount val="1"/>
                <c:pt idx="0">
                  <c:v>2019</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source)'!$L$63:$L$74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0EC2-40B4-A19B-1170E22D365A}"/>
            </c:ext>
          </c:extLst>
        </c:ser>
        <c:ser>
          <c:idx val="10"/>
          <c:order val="10"/>
          <c:tx>
            <c:strRef>
              <c:f>'Thermique (par source)'!$M$9</c:f>
              <c:strCache>
                <c:ptCount val="1"/>
                <c:pt idx="0">
                  <c:v>2020</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source)'!$M$63:$M$74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0EC2-40B4-A19B-1170E22D365A}"/>
            </c:ext>
          </c:extLst>
        </c:ser>
        <c:ser>
          <c:idx val="11"/>
          <c:order val="11"/>
          <c:tx>
            <c:strRef>
              <c:f>'Thermique (par source)'!$N$9</c:f>
              <c:strCache>
                <c:ptCount val="1"/>
                <c:pt idx="0">
                  <c:v>2021</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source)'!$N$63:$N$74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0EC2-40B4-A19B-1170E22D365A}"/>
            </c:ext>
          </c:extLst>
        </c:ser>
        <c:ser>
          <c:idx val="12"/>
          <c:order val="12"/>
          <c:tx>
            <c:strRef>
              <c:f>'Thermique (par source)'!$O$9</c:f>
              <c:strCache>
                <c:ptCount val="1"/>
                <c:pt idx="0">
                  <c:v>2022</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source)'!$O$63:$O$74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0EC2-40B4-A19B-1170E22D365A}"/>
            </c:ext>
          </c:extLst>
        </c:ser>
        <c:ser>
          <c:idx val="13"/>
          <c:order val="13"/>
          <c:tx>
            <c:strRef>
              <c:f>'Thermique (par source)'!$P$9</c:f>
              <c:strCache>
                <c:ptCount val="1"/>
                <c:pt idx="0">
                  <c:v>2023</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source)'!$P$63:$P$74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0EC2-40B4-A19B-1170E22D365A}"/>
            </c:ext>
          </c:extLst>
        </c:ser>
        <c:ser>
          <c:idx val="14"/>
          <c:order val="14"/>
          <c:tx>
            <c:strRef>
              <c:f>'Thermique (par source)'!$Q$9</c:f>
              <c:strCache>
                <c:ptCount val="1"/>
                <c:pt idx="0">
                  <c:v>2024</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source)'!$Q$63:$Q$74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0EC2-40B4-A19B-1170E22D365A}"/>
            </c:ext>
          </c:extLst>
        </c:ser>
        <c:ser>
          <c:idx val="15"/>
          <c:order val="15"/>
          <c:tx>
            <c:strRef>
              <c:f>'Thermique (par source)'!$R$9</c:f>
              <c:strCache>
                <c:ptCount val="1"/>
                <c:pt idx="0">
                  <c:v>2025</c:v>
                </c:pt>
              </c:strCache>
            </c:strRef>
          </c:tx>
          <c:marker>
            <c:symbol val="none"/>
          </c:marker>
          <c:cat>
            <c:strRef>
              <c:f>'Thermique (par source)'!$B$63:$B$74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source)'!$R$63:$R$74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0EC2-40B4-A19B-1170E22D365A}"/>
            </c:ext>
          </c:extLst>
        </c:ser>
        <c:dLbls>
          <c:showLegendKey val="0"/>
          <c:showVal val="0"/>
          <c:showCatName val="0"/>
          <c:showSerName val="0"/>
          <c:showPercent val="0"/>
          <c:showBubbleSize val="0"/>
        </c:dLbls>
        <c:marker val="1"/>
        <c:smooth val="0"/>
        <c:axId val="110705280"/>
        <c:axId val="110707072"/>
      </c:lineChart>
      <c:catAx>
        <c:axId val="110705280"/>
        <c:scaling>
          <c:orientation val="minMax"/>
        </c:scaling>
        <c:delete val="0"/>
        <c:axPos val="b"/>
        <c:numFmt formatCode="General" sourceLinked="1"/>
        <c:majorTickMark val="out"/>
        <c:minorTickMark val="none"/>
        <c:tickLblPos val="nextTo"/>
        <c:crossAx val="110707072"/>
        <c:crosses val="autoZero"/>
        <c:auto val="1"/>
        <c:lblAlgn val="ctr"/>
        <c:lblOffset val="100"/>
        <c:noMultiLvlLbl val="0"/>
      </c:catAx>
      <c:valAx>
        <c:axId val="110707072"/>
        <c:scaling>
          <c:orientation val="minMax"/>
        </c:scaling>
        <c:delete val="0"/>
        <c:axPos val="l"/>
        <c:majorGridlines/>
        <c:numFmt formatCode="#,##0.000" sourceLinked="1"/>
        <c:majorTickMark val="out"/>
        <c:minorTickMark val="none"/>
        <c:tickLblPos val="nextTo"/>
        <c:crossAx val="11070528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DEET!$B$6</c:f>
              <c:strCache>
                <c:ptCount val="1"/>
                <c:pt idx="0">
                  <c:v>Electricité - kWh électricité/m²</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DEET!$C$6:$R$6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150"/>
        <c:axId val="97882112"/>
        <c:axId val="97883648"/>
      </c:barChart>
      <c:catAx>
        <c:axId val="97882112"/>
        <c:scaling>
          <c:orientation val="minMax"/>
        </c:scaling>
        <c:delete val="0"/>
        <c:axPos val="b"/>
        <c:numFmt formatCode="General" sourceLinked="1"/>
        <c:majorTickMark val="out"/>
        <c:minorTickMark val="none"/>
        <c:tickLblPos val="nextTo"/>
        <c:txPr>
          <a:bodyPr rot="-5400000" vert="horz"/>
          <a:lstStyle/>
          <a:p>
            <a:pPr>
              <a:defRPr sz="1400"/>
            </a:pPr>
            <a:endParaRPr lang="fr-FR"/>
          </a:p>
        </c:txPr>
        <c:crossAx val="97883648"/>
        <c:crosses val="autoZero"/>
        <c:auto val="1"/>
        <c:lblAlgn val="ctr"/>
        <c:lblOffset val="100"/>
        <c:noMultiLvlLbl val="0"/>
      </c:catAx>
      <c:valAx>
        <c:axId val="97883648"/>
        <c:scaling>
          <c:orientation val="minMax"/>
        </c:scaling>
        <c:delete val="0"/>
        <c:axPos val="l"/>
        <c:majorGridlines/>
        <c:numFmt formatCode="#,##0" sourceLinked="1"/>
        <c:majorTickMark val="out"/>
        <c:minorTickMark val="none"/>
        <c:tickLblPos val="nextTo"/>
        <c:txPr>
          <a:bodyPr/>
          <a:lstStyle/>
          <a:p>
            <a:pPr>
              <a:defRPr sz="1400"/>
            </a:pPr>
            <a:endParaRPr lang="fr-FR"/>
          </a:p>
        </c:txPr>
        <c:crossAx val="9788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source)'!$C$83:$C$94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810-4BEA-BC26-40335BCF028C}"/>
            </c:ext>
          </c:extLst>
        </c:ser>
        <c:ser>
          <c:idx val="1"/>
          <c:order val="1"/>
          <c:tx>
            <c:strRef>
              <c:f>'Thermique (par source)'!$D$9</c:f>
              <c:strCache>
                <c:ptCount val="1"/>
                <c:pt idx="0">
                  <c:v>2011</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source)'!$D$83:$D$94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810-4BEA-BC26-40335BCF028C}"/>
            </c:ext>
          </c:extLst>
        </c:ser>
        <c:ser>
          <c:idx val="2"/>
          <c:order val="2"/>
          <c:tx>
            <c:strRef>
              <c:f>'Thermique (par source)'!$E$9</c:f>
              <c:strCache>
                <c:ptCount val="1"/>
                <c:pt idx="0">
                  <c:v>2012</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source)'!$E$83:$E$94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810-4BEA-BC26-40335BCF028C}"/>
            </c:ext>
          </c:extLst>
        </c:ser>
        <c:ser>
          <c:idx val="3"/>
          <c:order val="3"/>
          <c:tx>
            <c:strRef>
              <c:f>'Thermique (par source)'!$F$9</c:f>
              <c:strCache>
                <c:ptCount val="1"/>
                <c:pt idx="0">
                  <c:v>2013</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source)'!$F$83:$F$94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810-4BEA-BC26-40335BCF028C}"/>
            </c:ext>
          </c:extLst>
        </c:ser>
        <c:ser>
          <c:idx val="4"/>
          <c:order val="4"/>
          <c:tx>
            <c:strRef>
              <c:f>'Thermique (par source)'!$G$9</c:f>
              <c:strCache>
                <c:ptCount val="1"/>
                <c:pt idx="0">
                  <c:v>2014</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source)'!$G$83:$G$94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810-4BEA-BC26-40335BCF028C}"/>
            </c:ext>
          </c:extLst>
        </c:ser>
        <c:ser>
          <c:idx val="5"/>
          <c:order val="5"/>
          <c:tx>
            <c:strRef>
              <c:f>'Thermique (par source)'!$H$9</c:f>
              <c:strCache>
                <c:ptCount val="1"/>
                <c:pt idx="0">
                  <c:v>2015</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source)'!$H$83:$H$94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7810-4BEA-BC26-40335BCF028C}"/>
            </c:ext>
          </c:extLst>
        </c:ser>
        <c:ser>
          <c:idx val="6"/>
          <c:order val="6"/>
          <c:tx>
            <c:strRef>
              <c:f>'Thermique (par source)'!$I$9</c:f>
              <c:strCache>
                <c:ptCount val="1"/>
                <c:pt idx="0">
                  <c:v>2016</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source)'!$I$83:$I$94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7810-4BEA-BC26-40335BCF028C}"/>
            </c:ext>
          </c:extLst>
        </c:ser>
        <c:ser>
          <c:idx val="7"/>
          <c:order val="7"/>
          <c:tx>
            <c:strRef>
              <c:f>'Thermique (par source)'!$J$9</c:f>
              <c:strCache>
                <c:ptCount val="1"/>
                <c:pt idx="0">
                  <c:v>2017</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source)'!$J$83:$J$94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7810-4BEA-BC26-40335BCF028C}"/>
            </c:ext>
          </c:extLst>
        </c:ser>
        <c:ser>
          <c:idx val="8"/>
          <c:order val="8"/>
          <c:tx>
            <c:strRef>
              <c:f>'Thermique (par source)'!$K$9</c:f>
              <c:strCache>
                <c:ptCount val="1"/>
                <c:pt idx="0">
                  <c:v>2018</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source)'!$K$83:$K$94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7810-4BEA-BC26-40335BCF028C}"/>
            </c:ext>
          </c:extLst>
        </c:ser>
        <c:ser>
          <c:idx val="9"/>
          <c:order val="9"/>
          <c:tx>
            <c:strRef>
              <c:f>'Thermique (par source)'!$L$9</c:f>
              <c:strCache>
                <c:ptCount val="1"/>
                <c:pt idx="0">
                  <c:v>2019</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source)'!$L$83:$L$94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7810-4BEA-BC26-40335BCF028C}"/>
            </c:ext>
          </c:extLst>
        </c:ser>
        <c:ser>
          <c:idx val="10"/>
          <c:order val="10"/>
          <c:tx>
            <c:strRef>
              <c:f>'Thermique (par source)'!$M$9</c:f>
              <c:strCache>
                <c:ptCount val="1"/>
                <c:pt idx="0">
                  <c:v>2020</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source)'!$M$83:$M$94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7810-4BEA-BC26-40335BCF028C}"/>
            </c:ext>
          </c:extLst>
        </c:ser>
        <c:ser>
          <c:idx val="11"/>
          <c:order val="11"/>
          <c:tx>
            <c:strRef>
              <c:f>'Thermique (par source)'!$N$9</c:f>
              <c:strCache>
                <c:ptCount val="1"/>
                <c:pt idx="0">
                  <c:v>2021</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source)'!$N$83:$N$94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7810-4BEA-BC26-40335BCF028C}"/>
            </c:ext>
          </c:extLst>
        </c:ser>
        <c:ser>
          <c:idx val="12"/>
          <c:order val="12"/>
          <c:tx>
            <c:strRef>
              <c:f>'Thermique (par source)'!$O$9</c:f>
              <c:strCache>
                <c:ptCount val="1"/>
                <c:pt idx="0">
                  <c:v>2022</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source)'!$O$83:$O$94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7810-4BEA-BC26-40335BCF028C}"/>
            </c:ext>
          </c:extLst>
        </c:ser>
        <c:ser>
          <c:idx val="13"/>
          <c:order val="13"/>
          <c:tx>
            <c:strRef>
              <c:f>'Thermique (par source)'!$P$9</c:f>
              <c:strCache>
                <c:ptCount val="1"/>
                <c:pt idx="0">
                  <c:v>2023</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source)'!$P$83:$P$94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7810-4BEA-BC26-40335BCF028C}"/>
            </c:ext>
          </c:extLst>
        </c:ser>
        <c:ser>
          <c:idx val="14"/>
          <c:order val="14"/>
          <c:tx>
            <c:strRef>
              <c:f>'Thermique (par source)'!$Q$9</c:f>
              <c:strCache>
                <c:ptCount val="1"/>
                <c:pt idx="0">
                  <c:v>2024</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source)'!$Q$83:$Q$94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7810-4BEA-BC26-40335BCF028C}"/>
            </c:ext>
          </c:extLst>
        </c:ser>
        <c:ser>
          <c:idx val="15"/>
          <c:order val="15"/>
          <c:tx>
            <c:strRef>
              <c:f>'Thermique (par source)'!$R$9</c:f>
              <c:strCache>
                <c:ptCount val="1"/>
                <c:pt idx="0">
                  <c:v>2025</c:v>
                </c:pt>
              </c:strCache>
            </c:strRef>
          </c:tx>
          <c:marker>
            <c:symbol val="none"/>
          </c:marker>
          <c:cat>
            <c:strRef>
              <c:f>'Thermique (par source)'!$B$83:$B$94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source)'!$R$83:$R$94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7810-4BEA-BC26-40335BCF028C}"/>
            </c:ext>
          </c:extLst>
        </c:ser>
        <c:dLbls>
          <c:showLegendKey val="0"/>
          <c:showVal val="0"/>
          <c:showCatName val="0"/>
          <c:showSerName val="0"/>
          <c:showPercent val="0"/>
          <c:showBubbleSize val="0"/>
        </c:dLbls>
        <c:marker val="1"/>
        <c:smooth val="0"/>
        <c:axId val="111900928"/>
        <c:axId val="111910912"/>
      </c:lineChart>
      <c:catAx>
        <c:axId val="111900928"/>
        <c:scaling>
          <c:orientation val="minMax"/>
        </c:scaling>
        <c:delete val="0"/>
        <c:axPos val="b"/>
        <c:numFmt formatCode="General" sourceLinked="1"/>
        <c:majorTickMark val="out"/>
        <c:minorTickMark val="none"/>
        <c:tickLblPos val="nextTo"/>
        <c:crossAx val="111910912"/>
        <c:crosses val="autoZero"/>
        <c:auto val="1"/>
        <c:lblAlgn val="ctr"/>
        <c:lblOffset val="100"/>
        <c:noMultiLvlLbl val="0"/>
      </c:catAx>
      <c:valAx>
        <c:axId val="111910912"/>
        <c:scaling>
          <c:orientation val="minMax"/>
        </c:scaling>
        <c:delete val="0"/>
        <c:axPos val="l"/>
        <c:majorGridlines/>
        <c:numFmt formatCode="#,##0" sourceLinked="1"/>
        <c:majorTickMark val="out"/>
        <c:minorTickMark val="none"/>
        <c:tickLblPos val="nextTo"/>
        <c:crossAx val="1119009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source)'!$C$100:$C$111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F1A9-493B-A442-FB659D32856F}"/>
            </c:ext>
          </c:extLst>
        </c:ser>
        <c:ser>
          <c:idx val="1"/>
          <c:order val="1"/>
          <c:tx>
            <c:strRef>
              <c:f>'Thermique (par source)'!$D$9</c:f>
              <c:strCache>
                <c:ptCount val="1"/>
                <c:pt idx="0">
                  <c:v>2011</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source)'!$D$100:$D$111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F1A9-493B-A442-FB659D32856F}"/>
            </c:ext>
          </c:extLst>
        </c:ser>
        <c:ser>
          <c:idx val="2"/>
          <c:order val="2"/>
          <c:tx>
            <c:strRef>
              <c:f>'Thermique (par source)'!$E$9</c:f>
              <c:strCache>
                <c:ptCount val="1"/>
                <c:pt idx="0">
                  <c:v>2012</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source)'!$E$100:$E$111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F1A9-493B-A442-FB659D32856F}"/>
            </c:ext>
          </c:extLst>
        </c:ser>
        <c:ser>
          <c:idx val="3"/>
          <c:order val="3"/>
          <c:tx>
            <c:strRef>
              <c:f>'Thermique (par source)'!$F$9</c:f>
              <c:strCache>
                <c:ptCount val="1"/>
                <c:pt idx="0">
                  <c:v>2013</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source)'!$F$100:$F$111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F1A9-493B-A442-FB659D32856F}"/>
            </c:ext>
          </c:extLst>
        </c:ser>
        <c:ser>
          <c:idx val="4"/>
          <c:order val="4"/>
          <c:tx>
            <c:strRef>
              <c:f>'Thermique (par source)'!$G$9</c:f>
              <c:strCache>
                <c:ptCount val="1"/>
                <c:pt idx="0">
                  <c:v>2014</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source)'!$G$100:$G$111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F1A9-493B-A442-FB659D32856F}"/>
            </c:ext>
          </c:extLst>
        </c:ser>
        <c:ser>
          <c:idx val="5"/>
          <c:order val="5"/>
          <c:tx>
            <c:strRef>
              <c:f>'Thermique (par source)'!$H$9</c:f>
              <c:strCache>
                <c:ptCount val="1"/>
                <c:pt idx="0">
                  <c:v>2015</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source)'!$H$100:$H$111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F1A9-493B-A442-FB659D32856F}"/>
            </c:ext>
          </c:extLst>
        </c:ser>
        <c:ser>
          <c:idx val="6"/>
          <c:order val="6"/>
          <c:tx>
            <c:strRef>
              <c:f>'Thermique (par source)'!$I$9</c:f>
              <c:strCache>
                <c:ptCount val="1"/>
                <c:pt idx="0">
                  <c:v>2016</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source)'!$I$100:$I$111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F1A9-493B-A442-FB659D32856F}"/>
            </c:ext>
          </c:extLst>
        </c:ser>
        <c:ser>
          <c:idx val="7"/>
          <c:order val="7"/>
          <c:tx>
            <c:strRef>
              <c:f>'Thermique (par source)'!$J$9</c:f>
              <c:strCache>
                <c:ptCount val="1"/>
                <c:pt idx="0">
                  <c:v>2017</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source)'!$J$100:$J$111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F1A9-493B-A442-FB659D32856F}"/>
            </c:ext>
          </c:extLst>
        </c:ser>
        <c:ser>
          <c:idx val="8"/>
          <c:order val="8"/>
          <c:tx>
            <c:strRef>
              <c:f>'Thermique (par source)'!$K$9</c:f>
              <c:strCache>
                <c:ptCount val="1"/>
                <c:pt idx="0">
                  <c:v>2018</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source)'!$K$100:$K$111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F1A9-493B-A442-FB659D32856F}"/>
            </c:ext>
          </c:extLst>
        </c:ser>
        <c:ser>
          <c:idx val="9"/>
          <c:order val="9"/>
          <c:tx>
            <c:strRef>
              <c:f>'Thermique (par source)'!$L$9</c:f>
              <c:strCache>
                <c:ptCount val="1"/>
                <c:pt idx="0">
                  <c:v>2019</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source)'!$L$100:$L$111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F1A9-493B-A442-FB659D32856F}"/>
            </c:ext>
          </c:extLst>
        </c:ser>
        <c:ser>
          <c:idx val="10"/>
          <c:order val="10"/>
          <c:tx>
            <c:strRef>
              <c:f>'Thermique (par source)'!$M$9</c:f>
              <c:strCache>
                <c:ptCount val="1"/>
                <c:pt idx="0">
                  <c:v>2020</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source)'!$M$100:$M$111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F1A9-493B-A442-FB659D32856F}"/>
            </c:ext>
          </c:extLst>
        </c:ser>
        <c:ser>
          <c:idx val="11"/>
          <c:order val="11"/>
          <c:tx>
            <c:strRef>
              <c:f>'Thermique (par source)'!$N$9</c:f>
              <c:strCache>
                <c:ptCount val="1"/>
                <c:pt idx="0">
                  <c:v>2021</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source)'!$N$100:$N$111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F1A9-493B-A442-FB659D32856F}"/>
            </c:ext>
          </c:extLst>
        </c:ser>
        <c:ser>
          <c:idx val="12"/>
          <c:order val="12"/>
          <c:tx>
            <c:strRef>
              <c:f>'Thermique (par source)'!$O$9</c:f>
              <c:strCache>
                <c:ptCount val="1"/>
                <c:pt idx="0">
                  <c:v>2022</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source)'!$O$100:$O$111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F1A9-493B-A442-FB659D32856F}"/>
            </c:ext>
          </c:extLst>
        </c:ser>
        <c:ser>
          <c:idx val="13"/>
          <c:order val="13"/>
          <c:tx>
            <c:strRef>
              <c:f>'Thermique (par source)'!$P$9</c:f>
              <c:strCache>
                <c:ptCount val="1"/>
                <c:pt idx="0">
                  <c:v>2023</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source)'!$P$100:$P$111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F1A9-493B-A442-FB659D32856F}"/>
            </c:ext>
          </c:extLst>
        </c:ser>
        <c:ser>
          <c:idx val="14"/>
          <c:order val="14"/>
          <c:tx>
            <c:strRef>
              <c:f>'Thermique (par source)'!$Q$9</c:f>
              <c:strCache>
                <c:ptCount val="1"/>
                <c:pt idx="0">
                  <c:v>2024</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source)'!$Q$100:$Q$111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F1A9-493B-A442-FB659D32856F}"/>
            </c:ext>
          </c:extLst>
        </c:ser>
        <c:ser>
          <c:idx val="15"/>
          <c:order val="15"/>
          <c:tx>
            <c:strRef>
              <c:f>'Thermique (par source)'!$R$9</c:f>
              <c:strCache>
                <c:ptCount val="1"/>
                <c:pt idx="0">
                  <c:v>2025</c:v>
                </c:pt>
              </c:strCache>
            </c:strRef>
          </c:tx>
          <c:marker>
            <c:symbol val="none"/>
          </c:marker>
          <c:cat>
            <c:strRef>
              <c:f>'Thermique (par source)'!$B$100:$B$111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source)'!$R$100:$R$111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F1A9-493B-A442-FB659D32856F}"/>
            </c:ext>
          </c:extLst>
        </c:ser>
        <c:dLbls>
          <c:showLegendKey val="0"/>
          <c:showVal val="0"/>
          <c:showCatName val="0"/>
          <c:showSerName val="0"/>
          <c:showPercent val="0"/>
          <c:showBubbleSize val="0"/>
        </c:dLbls>
        <c:marker val="1"/>
        <c:smooth val="0"/>
        <c:axId val="111941888"/>
        <c:axId val="111943680"/>
      </c:lineChart>
      <c:catAx>
        <c:axId val="111941888"/>
        <c:scaling>
          <c:orientation val="minMax"/>
        </c:scaling>
        <c:delete val="0"/>
        <c:axPos val="b"/>
        <c:numFmt formatCode="General" sourceLinked="1"/>
        <c:majorTickMark val="out"/>
        <c:minorTickMark val="none"/>
        <c:tickLblPos val="nextTo"/>
        <c:crossAx val="111943680"/>
        <c:crosses val="autoZero"/>
        <c:auto val="1"/>
        <c:lblAlgn val="ctr"/>
        <c:lblOffset val="100"/>
        <c:noMultiLvlLbl val="0"/>
      </c:catAx>
      <c:valAx>
        <c:axId val="111943680"/>
        <c:scaling>
          <c:orientation val="minMax"/>
        </c:scaling>
        <c:delete val="0"/>
        <c:axPos val="l"/>
        <c:majorGridlines/>
        <c:numFmt formatCode="#,##0" sourceLinked="1"/>
        <c:majorTickMark val="out"/>
        <c:minorTickMark val="none"/>
        <c:tickLblPos val="nextTo"/>
        <c:crossAx val="1119418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source)'!$C$118:$C$129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5C4-47EE-8D41-EF18419B01DD}"/>
            </c:ext>
          </c:extLst>
        </c:ser>
        <c:ser>
          <c:idx val="1"/>
          <c:order val="1"/>
          <c:tx>
            <c:strRef>
              <c:f>'Thermique (par source)'!$D$9</c:f>
              <c:strCache>
                <c:ptCount val="1"/>
                <c:pt idx="0">
                  <c:v>2011</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source)'!$D$118:$D$129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5C4-47EE-8D41-EF18419B01DD}"/>
            </c:ext>
          </c:extLst>
        </c:ser>
        <c:ser>
          <c:idx val="2"/>
          <c:order val="2"/>
          <c:tx>
            <c:strRef>
              <c:f>'Thermique (par source)'!$E$9</c:f>
              <c:strCache>
                <c:ptCount val="1"/>
                <c:pt idx="0">
                  <c:v>2012</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source)'!$E$118:$E$129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05C4-47EE-8D41-EF18419B01DD}"/>
            </c:ext>
          </c:extLst>
        </c:ser>
        <c:ser>
          <c:idx val="3"/>
          <c:order val="3"/>
          <c:tx>
            <c:strRef>
              <c:f>'Thermique (par source)'!$F$9</c:f>
              <c:strCache>
                <c:ptCount val="1"/>
                <c:pt idx="0">
                  <c:v>2013</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source)'!$F$118:$F$129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05C4-47EE-8D41-EF18419B01DD}"/>
            </c:ext>
          </c:extLst>
        </c:ser>
        <c:ser>
          <c:idx val="4"/>
          <c:order val="4"/>
          <c:tx>
            <c:strRef>
              <c:f>'Thermique (par source)'!$G$9</c:f>
              <c:strCache>
                <c:ptCount val="1"/>
                <c:pt idx="0">
                  <c:v>2014</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source)'!$G$118:$G$129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05C4-47EE-8D41-EF18419B01DD}"/>
            </c:ext>
          </c:extLst>
        </c:ser>
        <c:ser>
          <c:idx val="5"/>
          <c:order val="5"/>
          <c:tx>
            <c:strRef>
              <c:f>'Thermique (par source)'!$H$9</c:f>
              <c:strCache>
                <c:ptCount val="1"/>
                <c:pt idx="0">
                  <c:v>2015</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source)'!$H$118:$H$129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05C4-47EE-8D41-EF18419B01DD}"/>
            </c:ext>
          </c:extLst>
        </c:ser>
        <c:ser>
          <c:idx val="6"/>
          <c:order val="6"/>
          <c:tx>
            <c:strRef>
              <c:f>'Thermique (par source)'!$I$9</c:f>
              <c:strCache>
                <c:ptCount val="1"/>
                <c:pt idx="0">
                  <c:v>2016</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source)'!$I$118:$I$129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05C4-47EE-8D41-EF18419B01DD}"/>
            </c:ext>
          </c:extLst>
        </c:ser>
        <c:ser>
          <c:idx val="7"/>
          <c:order val="7"/>
          <c:tx>
            <c:strRef>
              <c:f>'Thermique (par source)'!$J$9</c:f>
              <c:strCache>
                <c:ptCount val="1"/>
                <c:pt idx="0">
                  <c:v>2017</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source)'!$J$118:$J$129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05C4-47EE-8D41-EF18419B01DD}"/>
            </c:ext>
          </c:extLst>
        </c:ser>
        <c:ser>
          <c:idx val="8"/>
          <c:order val="8"/>
          <c:tx>
            <c:strRef>
              <c:f>'Thermique (par source)'!$K$9</c:f>
              <c:strCache>
                <c:ptCount val="1"/>
                <c:pt idx="0">
                  <c:v>2018</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source)'!$K$118:$K$129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05C4-47EE-8D41-EF18419B01DD}"/>
            </c:ext>
          </c:extLst>
        </c:ser>
        <c:ser>
          <c:idx val="9"/>
          <c:order val="9"/>
          <c:tx>
            <c:strRef>
              <c:f>'Thermique (par source)'!$L$9</c:f>
              <c:strCache>
                <c:ptCount val="1"/>
                <c:pt idx="0">
                  <c:v>2019</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source)'!$L$118:$L$129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05C4-47EE-8D41-EF18419B01DD}"/>
            </c:ext>
          </c:extLst>
        </c:ser>
        <c:ser>
          <c:idx val="10"/>
          <c:order val="10"/>
          <c:tx>
            <c:strRef>
              <c:f>'Thermique (par source)'!$M$9</c:f>
              <c:strCache>
                <c:ptCount val="1"/>
                <c:pt idx="0">
                  <c:v>2020</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source)'!$M$118:$M$129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05C4-47EE-8D41-EF18419B01DD}"/>
            </c:ext>
          </c:extLst>
        </c:ser>
        <c:ser>
          <c:idx val="11"/>
          <c:order val="11"/>
          <c:tx>
            <c:strRef>
              <c:f>'Thermique (par source)'!$N$9</c:f>
              <c:strCache>
                <c:ptCount val="1"/>
                <c:pt idx="0">
                  <c:v>2021</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source)'!$N$118:$N$129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05C4-47EE-8D41-EF18419B01DD}"/>
            </c:ext>
          </c:extLst>
        </c:ser>
        <c:ser>
          <c:idx val="12"/>
          <c:order val="12"/>
          <c:tx>
            <c:strRef>
              <c:f>'Thermique (par source)'!$O$9</c:f>
              <c:strCache>
                <c:ptCount val="1"/>
                <c:pt idx="0">
                  <c:v>2022</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source)'!$O$118:$O$129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05C4-47EE-8D41-EF18419B01DD}"/>
            </c:ext>
          </c:extLst>
        </c:ser>
        <c:ser>
          <c:idx val="13"/>
          <c:order val="13"/>
          <c:tx>
            <c:strRef>
              <c:f>'Thermique (par source)'!$P$9</c:f>
              <c:strCache>
                <c:ptCount val="1"/>
                <c:pt idx="0">
                  <c:v>2023</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source)'!$P$118:$P$129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05C4-47EE-8D41-EF18419B01DD}"/>
            </c:ext>
          </c:extLst>
        </c:ser>
        <c:ser>
          <c:idx val="14"/>
          <c:order val="14"/>
          <c:tx>
            <c:strRef>
              <c:f>'Thermique (par source)'!$Q$9</c:f>
              <c:strCache>
                <c:ptCount val="1"/>
                <c:pt idx="0">
                  <c:v>2024</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source)'!$Q$118:$Q$129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05C4-47EE-8D41-EF18419B01DD}"/>
            </c:ext>
          </c:extLst>
        </c:ser>
        <c:ser>
          <c:idx val="15"/>
          <c:order val="15"/>
          <c:tx>
            <c:strRef>
              <c:f>'Thermique (par source)'!$R$9</c:f>
              <c:strCache>
                <c:ptCount val="1"/>
                <c:pt idx="0">
                  <c:v>2025</c:v>
                </c:pt>
              </c:strCache>
            </c:strRef>
          </c:tx>
          <c:marker>
            <c:symbol val="none"/>
          </c:marker>
          <c:cat>
            <c:strRef>
              <c:f>'Thermique (par source)'!$B$118:$B$129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source)'!$R$118:$R$129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05C4-47EE-8D41-EF18419B01DD}"/>
            </c:ext>
          </c:extLst>
        </c:ser>
        <c:dLbls>
          <c:showLegendKey val="0"/>
          <c:showVal val="0"/>
          <c:showCatName val="0"/>
          <c:showSerName val="0"/>
          <c:showPercent val="0"/>
          <c:showBubbleSize val="0"/>
        </c:dLbls>
        <c:marker val="1"/>
        <c:smooth val="0"/>
        <c:axId val="112077056"/>
        <c:axId val="112078848"/>
      </c:lineChart>
      <c:catAx>
        <c:axId val="112077056"/>
        <c:scaling>
          <c:orientation val="minMax"/>
        </c:scaling>
        <c:delete val="0"/>
        <c:axPos val="b"/>
        <c:numFmt formatCode="General" sourceLinked="1"/>
        <c:majorTickMark val="out"/>
        <c:minorTickMark val="none"/>
        <c:tickLblPos val="nextTo"/>
        <c:crossAx val="112078848"/>
        <c:crosses val="autoZero"/>
        <c:auto val="1"/>
        <c:lblAlgn val="ctr"/>
        <c:lblOffset val="100"/>
        <c:noMultiLvlLbl val="0"/>
      </c:catAx>
      <c:valAx>
        <c:axId val="112078848"/>
        <c:scaling>
          <c:orientation val="minMax"/>
        </c:scaling>
        <c:delete val="0"/>
        <c:axPos val="l"/>
        <c:majorGridlines/>
        <c:numFmt formatCode="#,##0" sourceLinked="1"/>
        <c:majorTickMark val="out"/>
        <c:minorTickMark val="none"/>
        <c:tickLblPos val="nextTo"/>
        <c:crossAx val="1120770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source)'!$C$136:$C$147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392-41FF-8183-72DD9415816E}"/>
            </c:ext>
          </c:extLst>
        </c:ser>
        <c:ser>
          <c:idx val="1"/>
          <c:order val="1"/>
          <c:tx>
            <c:strRef>
              <c:f>'Thermique (par source)'!$D$9</c:f>
              <c:strCache>
                <c:ptCount val="1"/>
                <c:pt idx="0">
                  <c:v>2011</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source)'!$D$136:$D$147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392-41FF-8183-72DD9415816E}"/>
            </c:ext>
          </c:extLst>
        </c:ser>
        <c:ser>
          <c:idx val="2"/>
          <c:order val="2"/>
          <c:tx>
            <c:strRef>
              <c:f>'Thermique (par source)'!$E$9</c:f>
              <c:strCache>
                <c:ptCount val="1"/>
                <c:pt idx="0">
                  <c:v>2012</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source)'!$E$136:$E$147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392-41FF-8183-72DD9415816E}"/>
            </c:ext>
          </c:extLst>
        </c:ser>
        <c:ser>
          <c:idx val="3"/>
          <c:order val="3"/>
          <c:tx>
            <c:strRef>
              <c:f>'Thermique (par source)'!$F$9</c:f>
              <c:strCache>
                <c:ptCount val="1"/>
                <c:pt idx="0">
                  <c:v>2013</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source)'!$F$136:$F$147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8392-41FF-8183-72DD9415816E}"/>
            </c:ext>
          </c:extLst>
        </c:ser>
        <c:ser>
          <c:idx val="4"/>
          <c:order val="4"/>
          <c:tx>
            <c:strRef>
              <c:f>'Thermique (par source)'!$G$9</c:f>
              <c:strCache>
                <c:ptCount val="1"/>
                <c:pt idx="0">
                  <c:v>2014</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source)'!$G$136:$G$147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8392-41FF-8183-72DD9415816E}"/>
            </c:ext>
          </c:extLst>
        </c:ser>
        <c:ser>
          <c:idx val="5"/>
          <c:order val="5"/>
          <c:tx>
            <c:strRef>
              <c:f>'Thermique (par source)'!$H$9</c:f>
              <c:strCache>
                <c:ptCount val="1"/>
                <c:pt idx="0">
                  <c:v>2015</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source)'!$H$136:$H$147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8392-41FF-8183-72DD9415816E}"/>
            </c:ext>
          </c:extLst>
        </c:ser>
        <c:ser>
          <c:idx val="6"/>
          <c:order val="6"/>
          <c:tx>
            <c:strRef>
              <c:f>'Thermique (par source)'!$I$9</c:f>
              <c:strCache>
                <c:ptCount val="1"/>
                <c:pt idx="0">
                  <c:v>2016</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source)'!$I$136:$I$147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8392-41FF-8183-72DD9415816E}"/>
            </c:ext>
          </c:extLst>
        </c:ser>
        <c:ser>
          <c:idx val="7"/>
          <c:order val="7"/>
          <c:tx>
            <c:strRef>
              <c:f>'Thermique (par source)'!$J$9</c:f>
              <c:strCache>
                <c:ptCount val="1"/>
                <c:pt idx="0">
                  <c:v>2017</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source)'!$J$136:$J$147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8392-41FF-8183-72DD9415816E}"/>
            </c:ext>
          </c:extLst>
        </c:ser>
        <c:ser>
          <c:idx val="8"/>
          <c:order val="8"/>
          <c:tx>
            <c:strRef>
              <c:f>'Thermique (par source)'!$K$9</c:f>
              <c:strCache>
                <c:ptCount val="1"/>
                <c:pt idx="0">
                  <c:v>2018</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source)'!$K$136:$K$147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8392-41FF-8183-72DD9415816E}"/>
            </c:ext>
          </c:extLst>
        </c:ser>
        <c:ser>
          <c:idx val="9"/>
          <c:order val="9"/>
          <c:tx>
            <c:strRef>
              <c:f>'Thermique (par source)'!$L$9</c:f>
              <c:strCache>
                <c:ptCount val="1"/>
                <c:pt idx="0">
                  <c:v>2019</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source)'!$L$136:$L$147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8392-41FF-8183-72DD9415816E}"/>
            </c:ext>
          </c:extLst>
        </c:ser>
        <c:ser>
          <c:idx val="10"/>
          <c:order val="10"/>
          <c:tx>
            <c:strRef>
              <c:f>'Thermique (par source)'!$M$9</c:f>
              <c:strCache>
                <c:ptCount val="1"/>
                <c:pt idx="0">
                  <c:v>2020</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source)'!$M$136:$M$147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8392-41FF-8183-72DD9415816E}"/>
            </c:ext>
          </c:extLst>
        </c:ser>
        <c:ser>
          <c:idx val="11"/>
          <c:order val="11"/>
          <c:tx>
            <c:strRef>
              <c:f>'Thermique (par source)'!$N$9</c:f>
              <c:strCache>
                <c:ptCount val="1"/>
                <c:pt idx="0">
                  <c:v>2021</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source)'!$N$136:$N$147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8392-41FF-8183-72DD9415816E}"/>
            </c:ext>
          </c:extLst>
        </c:ser>
        <c:ser>
          <c:idx val="12"/>
          <c:order val="12"/>
          <c:tx>
            <c:strRef>
              <c:f>'Thermique (par source)'!$O$9</c:f>
              <c:strCache>
                <c:ptCount val="1"/>
                <c:pt idx="0">
                  <c:v>2022</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source)'!$O$136:$O$147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8392-41FF-8183-72DD9415816E}"/>
            </c:ext>
          </c:extLst>
        </c:ser>
        <c:ser>
          <c:idx val="13"/>
          <c:order val="13"/>
          <c:tx>
            <c:strRef>
              <c:f>'Thermique (par source)'!$P$9</c:f>
              <c:strCache>
                <c:ptCount val="1"/>
                <c:pt idx="0">
                  <c:v>2023</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source)'!$P$136:$P$147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8392-41FF-8183-72DD9415816E}"/>
            </c:ext>
          </c:extLst>
        </c:ser>
        <c:ser>
          <c:idx val="14"/>
          <c:order val="14"/>
          <c:tx>
            <c:strRef>
              <c:f>'Thermique (par source)'!$Q$9</c:f>
              <c:strCache>
                <c:ptCount val="1"/>
                <c:pt idx="0">
                  <c:v>2024</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source)'!$Q$136:$Q$147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8392-41FF-8183-72DD9415816E}"/>
            </c:ext>
          </c:extLst>
        </c:ser>
        <c:ser>
          <c:idx val="15"/>
          <c:order val="15"/>
          <c:tx>
            <c:strRef>
              <c:f>'Thermique (par source)'!$R$9</c:f>
              <c:strCache>
                <c:ptCount val="1"/>
                <c:pt idx="0">
                  <c:v>2025</c:v>
                </c:pt>
              </c:strCache>
            </c:strRef>
          </c:tx>
          <c:marker>
            <c:symbol val="none"/>
          </c:marker>
          <c:cat>
            <c:strRef>
              <c:f>'Thermique (par source)'!$B$136:$B$147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source)'!$R$136:$R$147</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8392-41FF-8183-72DD9415816E}"/>
            </c:ext>
          </c:extLst>
        </c:ser>
        <c:dLbls>
          <c:showLegendKey val="0"/>
          <c:showVal val="0"/>
          <c:showCatName val="0"/>
          <c:showSerName val="0"/>
          <c:showPercent val="0"/>
          <c:showBubbleSize val="0"/>
        </c:dLbls>
        <c:marker val="1"/>
        <c:smooth val="0"/>
        <c:axId val="112175744"/>
        <c:axId val="112181632"/>
      </c:lineChart>
      <c:catAx>
        <c:axId val="112175744"/>
        <c:scaling>
          <c:orientation val="minMax"/>
        </c:scaling>
        <c:delete val="0"/>
        <c:axPos val="b"/>
        <c:numFmt formatCode="General" sourceLinked="1"/>
        <c:majorTickMark val="out"/>
        <c:minorTickMark val="none"/>
        <c:tickLblPos val="nextTo"/>
        <c:crossAx val="112181632"/>
        <c:crosses val="autoZero"/>
        <c:auto val="1"/>
        <c:lblAlgn val="ctr"/>
        <c:lblOffset val="100"/>
        <c:noMultiLvlLbl val="0"/>
      </c:catAx>
      <c:valAx>
        <c:axId val="112181632"/>
        <c:scaling>
          <c:orientation val="minMax"/>
        </c:scaling>
        <c:delete val="0"/>
        <c:axPos val="l"/>
        <c:majorGridlines/>
        <c:numFmt formatCode="#,##0.000" sourceLinked="1"/>
        <c:majorTickMark val="out"/>
        <c:minorTickMark val="none"/>
        <c:tickLblPos val="nextTo"/>
        <c:crossAx val="11217574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source)'!$C$156:$C$167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481-4D3F-BE81-043375938B79}"/>
            </c:ext>
          </c:extLst>
        </c:ser>
        <c:ser>
          <c:idx val="1"/>
          <c:order val="1"/>
          <c:tx>
            <c:strRef>
              <c:f>'Thermique (par source)'!$D$9</c:f>
              <c:strCache>
                <c:ptCount val="1"/>
                <c:pt idx="0">
                  <c:v>2011</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source)'!$D$156:$D$167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481-4D3F-BE81-043375938B79}"/>
            </c:ext>
          </c:extLst>
        </c:ser>
        <c:ser>
          <c:idx val="2"/>
          <c:order val="2"/>
          <c:tx>
            <c:strRef>
              <c:f>'Thermique (par source)'!$E$9</c:f>
              <c:strCache>
                <c:ptCount val="1"/>
                <c:pt idx="0">
                  <c:v>2012</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source)'!$E$156:$E$167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481-4D3F-BE81-043375938B79}"/>
            </c:ext>
          </c:extLst>
        </c:ser>
        <c:ser>
          <c:idx val="3"/>
          <c:order val="3"/>
          <c:tx>
            <c:strRef>
              <c:f>'Thermique (par source)'!$F$9</c:f>
              <c:strCache>
                <c:ptCount val="1"/>
                <c:pt idx="0">
                  <c:v>2013</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source)'!$F$156:$F$167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481-4D3F-BE81-043375938B79}"/>
            </c:ext>
          </c:extLst>
        </c:ser>
        <c:ser>
          <c:idx val="4"/>
          <c:order val="4"/>
          <c:tx>
            <c:strRef>
              <c:f>'Thermique (par source)'!$G$9</c:f>
              <c:strCache>
                <c:ptCount val="1"/>
                <c:pt idx="0">
                  <c:v>2014</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source)'!$G$156:$G$167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481-4D3F-BE81-043375938B79}"/>
            </c:ext>
          </c:extLst>
        </c:ser>
        <c:ser>
          <c:idx val="5"/>
          <c:order val="5"/>
          <c:tx>
            <c:strRef>
              <c:f>'Thermique (par source)'!$H$9</c:f>
              <c:strCache>
                <c:ptCount val="1"/>
                <c:pt idx="0">
                  <c:v>2015</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source)'!$H$156:$H$167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7481-4D3F-BE81-043375938B79}"/>
            </c:ext>
          </c:extLst>
        </c:ser>
        <c:ser>
          <c:idx val="6"/>
          <c:order val="6"/>
          <c:tx>
            <c:strRef>
              <c:f>'Thermique (par source)'!$I$9</c:f>
              <c:strCache>
                <c:ptCount val="1"/>
                <c:pt idx="0">
                  <c:v>2016</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source)'!$I$156:$I$167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7481-4D3F-BE81-043375938B79}"/>
            </c:ext>
          </c:extLst>
        </c:ser>
        <c:ser>
          <c:idx val="7"/>
          <c:order val="7"/>
          <c:tx>
            <c:strRef>
              <c:f>'Thermique (par source)'!$J$9</c:f>
              <c:strCache>
                <c:ptCount val="1"/>
                <c:pt idx="0">
                  <c:v>2017</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source)'!$J$156:$J$167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7481-4D3F-BE81-043375938B79}"/>
            </c:ext>
          </c:extLst>
        </c:ser>
        <c:ser>
          <c:idx val="8"/>
          <c:order val="8"/>
          <c:tx>
            <c:strRef>
              <c:f>'Thermique (par source)'!$K$9</c:f>
              <c:strCache>
                <c:ptCount val="1"/>
                <c:pt idx="0">
                  <c:v>2018</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source)'!$K$156:$K$167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7481-4D3F-BE81-043375938B79}"/>
            </c:ext>
          </c:extLst>
        </c:ser>
        <c:ser>
          <c:idx val="9"/>
          <c:order val="9"/>
          <c:tx>
            <c:strRef>
              <c:f>'Thermique (par source)'!$L$9</c:f>
              <c:strCache>
                <c:ptCount val="1"/>
                <c:pt idx="0">
                  <c:v>2019</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source)'!$L$156:$L$167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7481-4D3F-BE81-043375938B79}"/>
            </c:ext>
          </c:extLst>
        </c:ser>
        <c:ser>
          <c:idx val="10"/>
          <c:order val="10"/>
          <c:tx>
            <c:strRef>
              <c:f>'Thermique (par source)'!$M$9</c:f>
              <c:strCache>
                <c:ptCount val="1"/>
                <c:pt idx="0">
                  <c:v>2020</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source)'!$M$156:$M$167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7481-4D3F-BE81-043375938B79}"/>
            </c:ext>
          </c:extLst>
        </c:ser>
        <c:ser>
          <c:idx val="11"/>
          <c:order val="11"/>
          <c:tx>
            <c:strRef>
              <c:f>'Thermique (par source)'!$N$9</c:f>
              <c:strCache>
                <c:ptCount val="1"/>
                <c:pt idx="0">
                  <c:v>2021</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source)'!$N$156:$N$167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7481-4D3F-BE81-043375938B79}"/>
            </c:ext>
          </c:extLst>
        </c:ser>
        <c:ser>
          <c:idx val="12"/>
          <c:order val="12"/>
          <c:tx>
            <c:strRef>
              <c:f>'Thermique (par source)'!$O$9</c:f>
              <c:strCache>
                <c:ptCount val="1"/>
                <c:pt idx="0">
                  <c:v>2022</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source)'!$O$156:$O$167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7481-4D3F-BE81-043375938B79}"/>
            </c:ext>
          </c:extLst>
        </c:ser>
        <c:ser>
          <c:idx val="13"/>
          <c:order val="13"/>
          <c:tx>
            <c:strRef>
              <c:f>'Thermique (par source)'!$P$9</c:f>
              <c:strCache>
                <c:ptCount val="1"/>
                <c:pt idx="0">
                  <c:v>2023</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source)'!$P$156:$P$167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7481-4D3F-BE81-043375938B79}"/>
            </c:ext>
          </c:extLst>
        </c:ser>
        <c:ser>
          <c:idx val="14"/>
          <c:order val="14"/>
          <c:tx>
            <c:strRef>
              <c:f>'Thermique (par source)'!$Q$9</c:f>
              <c:strCache>
                <c:ptCount val="1"/>
                <c:pt idx="0">
                  <c:v>2024</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source)'!$Q$156:$Q$167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7481-4D3F-BE81-043375938B79}"/>
            </c:ext>
          </c:extLst>
        </c:ser>
        <c:ser>
          <c:idx val="15"/>
          <c:order val="15"/>
          <c:tx>
            <c:strRef>
              <c:f>'Thermique (par source)'!$R$9</c:f>
              <c:strCache>
                <c:ptCount val="1"/>
                <c:pt idx="0">
                  <c:v>2025</c:v>
                </c:pt>
              </c:strCache>
            </c:strRef>
          </c:tx>
          <c:marker>
            <c:symbol val="none"/>
          </c:marker>
          <c:cat>
            <c:strRef>
              <c:f>'Thermique (par source)'!$B$156:$B$167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source)'!$R$156:$R$167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7481-4D3F-BE81-043375938B79}"/>
            </c:ext>
          </c:extLst>
        </c:ser>
        <c:dLbls>
          <c:showLegendKey val="0"/>
          <c:showVal val="0"/>
          <c:showCatName val="0"/>
          <c:showSerName val="0"/>
          <c:showPercent val="0"/>
          <c:showBubbleSize val="0"/>
        </c:dLbls>
        <c:marker val="1"/>
        <c:smooth val="0"/>
        <c:axId val="112913024"/>
        <c:axId val="112341376"/>
      </c:lineChart>
      <c:catAx>
        <c:axId val="112913024"/>
        <c:scaling>
          <c:orientation val="minMax"/>
        </c:scaling>
        <c:delete val="0"/>
        <c:axPos val="b"/>
        <c:numFmt formatCode="General" sourceLinked="1"/>
        <c:majorTickMark val="out"/>
        <c:minorTickMark val="none"/>
        <c:tickLblPos val="nextTo"/>
        <c:crossAx val="112341376"/>
        <c:crosses val="autoZero"/>
        <c:auto val="1"/>
        <c:lblAlgn val="ctr"/>
        <c:lblOffset val="100"/>
        <c:noMultiLvlLbl val="0"/>
      </c:catAx>
      <c:valAx>
        <c:axId val="112341376"/>
        <c:scaling>
          <c:orientation val="minMax"/>
        </c:scaling>
        <c:delete val="0"/>
        <c:axPos val="l"/>
        <c:majorGridlines/>
        <c:numFmt formatCode="#,##0" sourceLinked="1"/>
        <c:majorTickMark val="out"/>
        <c:minorTickMark val="none"/>
        <c:tickLblPos val="nextTo"/>
        <c:crossAx val="1129130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source)'!$C$173:$C$184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AB6-4870-BC2D-452541637252}"/>
            </c:ext>
          </c:extLst>
        </c:ser>
        <c:ser>
          <c:idx val="1"/>
          <c:order val="1"/>
          <c:tx>
            <c:strRef>
              <c:f>'Thermique (par source)'!$D$9</c:f>
              <c:strCache>
                <c:ptCount val="1"/>
                <c:pt idx="0">
                  <c:v>2011</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source)'!$D$173:$D$184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AB6-4870-BC2D-452541637252}"/>
            </c:ext>
          </c:extLst>
        </c:ser>
        <c:ser>
          <c:idx val="2"/>
          <c:order val="2"/>
          <c:tx>
            <c:strRef>
              <c:f>'Thermique (par source)'!$E$9</c:f>
              <c:strCache>
                <c:ptCount val="1"/>
                <c:pt idx="0">
                  <c:v>2012</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source)'!$E$173:$E$184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AB6-4870-BC2D-452541637252}"/>
            </c:ext>
          </c:extLst>
        </c:ser>
        <c:ser>
          <c:idx val="3"/>
          <c:order val="3"/>
          <c:tx>
            <c:strRef>
              <c:f>'Thermique (par source)'!$F$9</c:f>
              <c:strCache>
                <c:ptCount val="1"/>
                <c:pt idx="0">
                  <c:v>2013</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source)'!$F$173:$F$184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8AB6-4870-BC2D-452541637252}"/>
            </c:ext>
          </c:extLst>
        </c:ser>
        <c:ser>
          <c:idx val="4"/>
          <c:order val="4"/>
          <c:tx>
            <c:strRef>
              <c:f>'Thermique (par source)'!$G$9</c:f>
              <c:strCache>
                <c:ptCount val="1"/>
                <c:pt idx="0">
                  <c:v>2014</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source)'!$G$173:$G$184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8AB6-4870-BC2D-452541637252}"/>
            </c:ext>
          </c:extLst>
        </c:ser>
        <c:ser>
          <c:idx val="5"/>
          <c:order val="5"/>
          <c:tx>
            <c:strRef>
              <c:f>'Thermique (par source)'!$H$9</c:f>
              <c:strCache>
                <c:ptCount val="1"/>
                <c:pt idx="0">
                  <c:v>2015</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source)'!$H$173:$H$184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8AB6-4870-BC2D-452541637252}"/>
            </c:ext>
          </c:extLst>
        </c:ser>
        <c:ser>
          <c:idx val="6"/>
          <c:order val="6"/>
          <c:tx>
            <c:strRef>
              <c:f>'Thermique (par source)'!$I$9</c:f>
              <c:strCache>
                <c:ptCount val="1"/>
                <c:pt idx="0">
                  <c:v>2016</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source)'!$I$173:$I$184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8AB6-4870-BC2D-452541637252}"/>
            </c:ext>
          </c:extLst>
        </c:ser>
        <c:ser>
          <c:idx val="7"/>
          <c:order val="7"/>
          <c:tx>
            <c:strRef>
              <c:f>'Thermique (par source)'!$J$9</c:f>
              <c:strCache>
                <c:ptCount val="1"/>
                <c:pt idx="0">
                  <c:v>2017</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source)'!$J$173:$J$184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8AB6-4870-BC2D-452541637252}"/>
            </c:ext>
          </c:extLst>
        </c:ser>
        <c:ser>
          <c:idx val="8"/>
          <c:order val="8"/>
          <c:tx>
            <c:strRef>
              <c:f>'Thermique (par source)'!$K$9</c:f>
              <c:strCache>
                <c:ptCount val="1"/>
                <c:pt idx="0">
                  <c:v>2018</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source)'!$K$173:$K$184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8AB6-4870-BC2D-452541637252}"/>
            </c:ext>
          </c:extLst>
        </c:ser>
        <c:ser>
          <c:idx val="9"/>
          <c:order val="9"/>
          <c:tx>
            <c:strRef>
              <c:f>'Thermique (par source)'!$L$9</c:f>
              <c:strCache>
                <c:ptCount val="1"/>
                <c:pt idx="0">
                  <c:v>2019</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source)'!$L$173:$L$184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8AB6-4870-BC2D-452541637252}"/>
            </c:ext>
          </c:extLst>
        </c:ser>
        <c:ser>
          <c:idx val="10"/>
          <c:order val="10"/>
          <c:tx>
            <c:strRef>
              <c:f>'Thermique (par source)'!$M$9</c:f>
              <c:strCache>
                <c:ptCount val="1"/>
                <c:pt idx="0">
                  <c:v>2020</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source)'!$M$173:$M$184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8AB6-4870-BC2D-452541637252}"/>
            </c:ext>
          </c:extLst>
        </c:ser>
        <c:ser>
          <c:idx val="11"/>
          <c:order val="11"/>
          <c:tx>
            <c:strRef>
              <c:f>'Thermique (par source)'!$N$9</c:f>
              <c:strCache>
                <c:ptCount val="1"/>
                <c:pt idx="0">
                  <c:v>2021</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source)'!$N$173:$N$184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8AB6-4870-BC2D-452541637252}"/>
            </c:ext>
          </c:extLst>
        </c:ser>
        <c:ser>
          <c:idx val="12"/>
          <c:order val="12"/>
          <c:tx>
            <c:strRef>
              <c:f>'Thermique (par source)'!$O$9</c:f>
              <c:strCache>
                <c:ptCount val="1"/>
                <c:pt idx="0">
                  <c:v>2022</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source)'!$O$173:$O$184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8AB6-4870-BC2D-452541637252}"/>
            </c:ext>
          </c:extLst>
        </c:ser>
        <c:ser>
          <c:idx val="13"/>
          <c:order val="13"/>
          <c:tx>
            <c:strRef>
              <c:f>'Thermique (par source)'!$P$9</c:f>
              <c:strCache>
                <c:ptCount val="1"/>
                <c:pt idx="0">
                  <c:v>2023</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source)'!$P$173:$P$184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8AB6-4870-BC2D-452541637252}"/>
            </c:ext>
          </c:extLst>
        </c:ser>
        <c:ser>
          <c:idx val="14"/>
          <c:order val="14"/>
          <c:tx>
            <c:strRef>
              <c:f>'Thermique (par source)'!$Q$9</c:f>
              <c:strCache>
                <c:ptCount val="1"/>
                <c:pt idx="0">
                  <c:v>2024</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source)'!$Q$173:$Q$184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8AB6-4870-BC2D-452541637252}"/>
            </c:ext>
          </c:extLst>
        </c:ser>
        <c:ser>
          <c:idx val="15"/>
          <c:order val="15"/>
          <c:tx>
            <c:strRef>
              <c:f>'Thermique (par source)'!$R$9</c:f>
              <c:strCache>
                <c:ptCount val="1"/>
                <c:pt idx="0">
                  <c:v>2025</c:v>
                </c:pt>
              </c:strCache>
            </c:strRef>
          </c:tx>
          <c:marker>
            <c:symbol val="none"/>
          </c:marker>
          <c:cat>
            <c:strRef>
              <c:f>'Thermique (par source)'!$B$173:$B$184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source)'!$R$173:$R$184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8AB6-4870-BC2D-452541637252}"/>
            </c:ext>
          </c:extLst>
        </c:ser>
        <c:dLbls>
          <c:showLegendKey val="0"/>
          <c:showVal val="0"/>
          <c:showCatName val="0"/>
          <c:showSerName val="0"/>
          <c:showPercent val="0"/>
          <c:showBubbleSize val="0"/>
        </c:dLbls>
        <c:marker val="1"/>
        <c:smooth val="0"/>
        <c:axId val="112495232"/>
        <c:axId val="112497024"/>
      </c:lineChart>
      <c:catAx>
        <c:axId val="112495232"/>
        <c:scaling>
          <c:orientation val="minMax"/>
        </c:scaling>
        <c:delete val="0"/>
        <c:axPos val="b"/>
        <c:numFmt formatCode="General" sourceLinked="1"/>
        <c:majorTickMark val="out"/>
        <c:minorTickMark val="none"/>
        <c:tickLblPos val="nextTo"/>
        <c:crossAx val="112497024"/>
        <c:crosses val="autoZero"/>
        <c:auto val="1"/>
        <c:lblAlgn val="ctr"/>
        <c:lblOffset val="100"/>
        <c:noMultiLvlLbl val="0"/>
      </c:catAx>
      <c:valAx>
        <c:axId val="112497024"/>
        <c:scaling>
          <c:orientation val="minMax"/>
        </c:scaling>
        <c:delete val="0"/>
        <c:axPos val="l"/>
        <c:majorGridlines/>
        <c:numFmt formatCode="#,##0" sourceLinked="1"/>
        <c:majorTickMark val="out"/>
        <c:minorTickMark val="none"/>
        <c:tickLblPos val="nextTo"/>
        <c:crossAx val="11249523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source)'!$C$191:$C$202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C2D-4A23-BE82-324E12CF9517}"/>
            </c:ext>
          </c:extLst>
        </c:ser>
        <c:ser>
          <c:idx val="1"/>
          <c:order val="1"/>
          <c:tx>
            <c:strRef>
              <c:f>'Thermique (par source)'!$D$9</c:f>
              <c:strCache>
                <c:ptCount val="1"/>
                <c:pt idx="0">
                  <c:v>2011</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source)'!$D$191:$D$202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C2D-4A23-BE82-324E12CF9517}"/>
            </c:ext>
          </c:extLst>
        </c:ser>
        <c:ser>
          <c:idx val="2"/>
          <c:order val="2"/>
          <c:tx>
            <c:strRef>
              <c:f>'Thermique (par source)'!$E$9</c:f>
              <c:strCache>
                <c:ptCount val="1"/>
                <c:pt idx="0">
                  <c:v>2012</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source)'!$E$191:$E$202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C2D-4A23-BE82-324E12CF9517}"/>
            </c:ext>
          </c:extLst>
        </c:ser>
        <c:ser>
          <c:idx val="3"/>
          <c:order val="3"/>
          <c:tx>
            <c:strRef>
              <c:f>'Thermique (par source)'!$F$9</c:f>
              <c:strCache>
                <c:ptCount val="1"/>
                <c:pt idx="0">
                  <c:v>2013</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source)'!$F$191:$F$202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C2D-4A23-BE82-324E12CF9517}"/>
            </c:ext>
          </c:extLst>
        </c:ser>
        <c:ser>
          <c:idx val="4"/>
          <c:order val="4"/>
          <c:tx>
            <c:strRef>
              <c:f>'Thermique (par source)'!$G$9</c:f>
              <c:strCache>
                <c:ptCount val="1"/>
                <c:pt idx="0">
                  <c:v>2014</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source)'!$G$191:$G$202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C2D-4A23-BE82-324E12CF9517}"/>
            </c:ext>
          </c:extLst>
        </c:ser>
        <c:ser>
          <c:idx val="5"/>
          <c:order val="5"/>
          <c:tx>
            <c:strRef>
              <c:f>'Thermique (par source)'!$H$9</c:f>
              <c:strCache>
                <c:ptCount val="1"/>
                <c:pt idx="0">
                  <c:v>2015</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source)'!$H$191:$H$202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7C2D-4A23-BE82-324E12CF9517}"/>
            </c:ext>
          </c:extLst>
        </c:ser>
        <c:ser>
          <c:idx val="6"/>
          <c:order val="6"/>
          <c:tx>
            <c:strRef>
              <c:f>'Thermique (par source)'!$I$9</c:f>
              <c:strCache>
                <c:ptCount val="1"/>
                <c:pt idx="0">
                  <c:v>2016</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source)'!$I$191:$I$202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7C2D-4A23-BE82-324E12CF9517}"/>
            </c:ext>
          </c:extLst>
        </c:ser>
        <c:ser>
          <c:idx val="7"/>
          <c:order val="7"/>
          <c:tx>
            <c:strRef>
              <c:f>'Thermique (par source)'!$J$9</c:f>
              <c:strCache>
                <c:ptCount val="1"/>
                <c:pt idx="0">
                  <c:v>2017</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source)'!$J$191:$J$202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7C2D-4A23-BE82-324E12CF9517}"/>
            </c:ext>
          </c:extLst>
        </c:ser>
        <c:ser>
          <c:idx val="8"/>
          <c:order val="8"/>
          <c:tx>
            <c:strRef>
              <c:f>'Thermique (par source)'!$K$9</c:f>
              <c:strCache>
                <c:ptCount val="1"/>
                <c:pt idx="0">
                  <c:v>2018</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source)'!$K$191:$K$202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7C2D-4A23-BE82-324E12CF9517}"/>
            </c:ext>
          </c:extLst>
        </c:ser>
        <c:ser>
          <c:idx val="9"/>
          <c:order val="9"/>
          <c:tx>
            <c:strRef>
              <c:f>'Thermique (par source)'!$L$9</c:f>
              <c:strCache>
                <c:ptCount val="1"/>
                <c:pt idx="0">
                  <c:v>2019</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source)'!$L$191:$L$202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7C2D-4A23-BE82-324E12CF9517}"/>
            </c:ext>
          </c:extLst>
        </c:ser>
        <c:ser>
          <c:idx val="10"/>
          <c:order val="10"/>
          <c:tx>
            <c:strRef>
              <c:f>'Thermique (par source)'!$M$9</c:f>
              <c:strCache>
                <c:ptCount val="1"/>
                <c:pt idx="0">
                  <c:v>2020</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source)'!$M$191:$M$202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7C2D-4A23-BE82-324E12CF9517}"/>
            </c:ext>
          </c:extLst>
        </c:ser>
        <c:ser>
          <c:idx val="11"/>
          <c:order val="11"/>
          <c:tx>
            <c:strRef>
              <c:f>'Thermique (par source)'!$N$9</c:f>
              <c:strCache>
                <c:ptCount val="1"/>
                <c:pt idx="0">
                  <c:v>2021</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source)'!$N$191:$N$202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7C2D-4A23-BE82-324E12CF9517}"/>
            </c:ext>
          </c:extLst>
        </c:ser>
        <c:ser>
          <c:idx val="12"/>
          <c:order val="12"/>
          <c:tx>
            <c:strRef>
              <c:f>'Thermique (par source)'!$O$9</c:f>
              <c:strCache>
                <c:ptCount val="1"/>
                <c:pt idx="0">
                  <c:v>2022</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source)'!$O$191:$O$202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7C2D-4A23-BE82-324E12CF9517}"/>
            </c:ext>
          </c:extLst>
        </c:ser>
        <c:ser>
          <c:idx val="13"/>
          <c:order val="13"/>
          <c:tx>
            <c:strRef>
              <c:f>'Thermique (par source)'!$P$9</c:f>
              <c:strCache>
                <c:ptCount val="1"/>
                <c:pt idx="0">
                  <c:v>2023</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source)'!$P$191:$P$202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7C2D-4A23-BE82-324E12CF9517}"/>
            </c:ext>
          </c:extLst>
        </c:ser>
        <c:ser>
          <c:idx val="14"/>
          <c:order val="14"/>
          <c:tx>
            <c:strRef>
              <c:f>'Thermique (par source)'!$Q$9</c:f>
              <c:strCache>
                <c:ptCount val="1"/>
                <c:pt idx="0">
                  <c:v>2024</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source)'!$Q$191:$Q$202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7C2D-4A23-BE82-324E12CF9517}"/>
            </c:ext>
          </c:extLst>
        </c:ser>
        <c:ser>
          <c:idx val="15"/>
          <c:order val="15"/>
          <c:tx>
            <c:strRef>
              <c:f>'Thermique (par source)'!$R$9</c:f>
              <c:strCache>
                <c:ptCount val="1"/>
                <c:pt idx="0">
                  <c:v>2025</c:v>
                </c:pt>
              </c:strCache>
            </c:strRef>
          </c:tx>
          <c:marker>
            <c:symbol val="none"/>
          </c:marker>
          <c:cat>
            <c:strRef>
              <c:f>'Thermique (par source)'!$B$191:$B$202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source)'!$R$191:$R$202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7C2D-4A23-BE82-324E12CF9517}"/>
            </c:ext>
          </c:extLst>
        </c:ser>
        <c:dLbls>
          <c:showLegendKey val="0"/>
          <c:showVal val="0"/>
          <c:showCatName val="0"/>
          <c:showSerName val="0"/>
          <c:showPercent val="0"/>
          <c:showBubbleSize val="0"/>
        </c:dLbls>
        <c:marker val="1"/>
        <c:smooth val="0"/>
        <c:axId val="112573056"/>
        <c:axId val="116068736"/>
      </c:lineChart>
      <c:catAx>
        <c:axId val="112573056"/>
        <c:scaling>
          <c:orientation val="minMax"/>
        </c:scaling>
        <c:delete val="0"/>
        <c:axPos val="b"/>
        <c:numFmt formatCode="General" sourceLinked="1"/>
        <c:majorTickMark val="out"/>
        <c:minorTickMark val="none"/>
        <c:tickLblPos val="nextTo"/>
        <c:crossAx val="116068736"/>
        <c:crosses val="autoZero"/>
        <c:auto val="1"/>
        <c:lblAlgn val="ctr"/>
        <c:lblOffset val="100"/>
        <c:noMultiLvlLbl val="0"/>
      </c:catAx>
      <c:valAx>
        <c:axId val="116068736"/>
        <c:scaling>
          <c:orientation val="minMax"/>
        </c:scaling>
        <c:delete val="0"/>
        <c:axPos val="l"/>
        <c:majorGridlines/>
        <c:numFmt formatCode="#,##0" sourceLinked="1"/>
        <c:majorTickMark val="out"/>
        <c:minorTickMark val="none"/>
        <c:tickLblPos val="nextTo"/>
        <c:crossAx val="1125730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'Thermique (par source)'!$C$9</c:f>
              <c:strCache>
                <c:ptCount val="1"/>
                <c:pt idx="0">
                  <c:v>2010</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source)'!$C$209:$C$220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1F6F-48F8-9E86-6EA56BD1385E}"/>
            </c:ext>
          </c:extLst>
        </c:ser>
        <c:ser>
          <c:idx val="1"/>
          <c:order val="1"/>
          <c:tx>
            <c:strRef>
              <c:f>'Thermique (par source)'!$D$9</c:f>
              <c:strCache>
                <c:ptCount val="1"/>
                <c:pt idx="0">
                  <c:v>2011</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source)'!$D$209:$D$220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1F6F-48F8-9E86-6EA56BD1385E}"/>
            </c:ext>
          </c:extLst>
        </c:ser>
        <c:ser>
          <c:idx val="2"/>
          <c:order val="2"/>
          <c:tx>
            <c:strRef>
              <c:f>'Thermique (par source)'!$E$9</c:f>
              <c:strCache>
                <c:ptCount val="1"/>
                <c:pt idx="0">
                  <c:v>2012</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source)'!$E$209:$E$220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1F6F-48F8-9E86-6EA56BD1385E}"/>
            </c:ext>
          </c:extLst>
        </c:ser>
        <c:ser>
          <c:idx val="3"/>
          <c:order val="3"/>
          <c:tx>
            <c:strRef>
              <c:f>'Thermique (par source)'!$F$9</c:f>
              <c:strCache>
                <c:ptCount val="1"/>
                <c:pt idx="0">
                  <c:v>2013</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source)'!$F$209:$F$220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1F6F-48F8-9E86-6EA56BD1385E}"/>
            </c:ext>
          </c:extLst>
        </c:ser>
        <c:ser>
          <c:idx val="4"/>
          <c:order val="4"/>
          <c:tx>
            <c:strRef>
              <c:f>'Thermique (par source)'!$G$9</c:f>
              <c:strCache>
                <c:ptCount val="1"/>
                <c:pt idx="0">
                  <c:v>2014</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source)'!$G$209:$G$220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1F6F-48F8-9E86-6EA56BD1385E}"/>
            </c:ext>
          </c:extLst>
        </c:ser>
        <c:ser>
          <c:idx val="5"/>
          <c:order val="5"/>
          <c:tx>
            <c:strRef>
              <c:f>'Thermique (par source)'!$H$9</c:f>
              <c:strCache>
                <c:ptCount val="1"/>
                <c:pt idx="0">
                  <c:v>2015</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source)'!$H$209:$H$220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1F6F-48F8-9E86-6EA56BD1385E}"/>
            </c:ext>
          </c:extLst>
        </c:ser>
        <c:ser>
          <c:idx val="6"/>
          <c:order val="6"/>
          <c:tx>
            <c:strRef>
              <c:f>'Thermique (par source)'!$I$9</c:f>
              <c:strCache>
                <c:ptCount val="1"/>
                <c:pt idx="0">
                  <c:v>2016</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source)'!$I$209:$I$220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1F6F-48F8-9E86-6EA56BD1385E}"/>
            </c:ext>
          </c:extLst>
        </c:ser>
        <c:ser>
          <c:idx val="7"/>
          <c:order val="7"/>
          <c:tx>
            <c:strRef>
              <c:f>'Thermique (par source)'!$J$9</c:f>
              <c:strCache>
                <c:ptCount val="1"/>
                <c:pt idx="0">
                  <c:v>2017</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source)'!$J$209:$J$220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1F6F-48F8-9E86-6EA56BD1385E}"/>
            </c:ext>
          </c:extLst>
        </c:ser>
        <c:ser>
          <c:idx val="8"/>
          <c:order val="8"/>
          <c:tx>
            <c:strRef>
              <c:f>'Thermique (par source)'!$K$9</c:f>
              <c:strCache>
                <c:ptCount val="1"/>
                <c:pt idx="0">
                  <c:v>2018</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source)'!$K$209:$K$220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1F6F-48F8-9E86-6EA56BD1385E}"/>
            </c:ext>
          </c:extLst>
        </c:ser>
        <c:ser>
          <c:idx val="9"/>
          <c:order val="9"/>
          <c:tx>
            <c:strRef>
              <c:f>'Thermique (par source)'!$L$9</c:f>
              <c:strCache>
                <c:ptCount val="1"/>
                <c:pt idx="0">
                  <c:v>2019</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source)'!$L$209:$L$220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1F6F-48F8-9E86-6EA56BD1385E}"/>
            </c:ext>
          </c:extLst>
        </c:ser>
        <c:ser>
          <c:idx val="10"/>
          <c:order val="10"/>
          <c:tx>
            <c:strRef>
              <c:f>'Thermique (par source)'!$M$9</c:f>
              <c:strCache>
                <c:ptCount val="1"/>
                <c:pt idx="0">
                  <c:v>2020</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source)'!$M$209:$M$220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1F6F-48F8-9E86-6EA56BD1385E}"/>
            </c:ext>
          </c:extLst>
        </c:ser>
        <c:ser>
          <c:idx val="11"/>
          <c:order val="11"/>
          <c:tx>
            <c:strRef>
              <c:f>'Thermique (par source)'!$N$9</c:f>
              <c:strCache>
                <c:ptCount val="1"/>
                <c:pt idx="0">
                  <c:v>2021</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source)'!$N$209:$N$220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1F6F-48F8-9E86-6EA56BD1385E}"/>
            </c:ext>
          </c:extLst>
        </c:ser>
        <c:ser>
          <c:idx val="12"/>
          <c:order val="12"/>
          <c:tx>
            <c:strRef>
              <c:f>'Thermique (par source)'!$O$9</c:f>
              <c:strCache>
                <c:ptCount val="1"/>
                <c:pt idx="0">
                  <c:v>2022</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source)'!$O$209:$O$220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1F6F-48F8-9E86-6EA56BD1385E}"/>
            </c:ext>
          </c:extLst>
        </c:ser>
        <c:ser>
          <c:idx val="13"/>
          <c:order val="13"/>
          <c:tx>
            <c:strRef>
              <c:f>'Thermique (par source)'!$P$9</c:f>
              <c:strCache>
                <c:ptCount val="1"/>
                <c:pt idx="0">
                  <c:v>2023</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source)'!$P$209:$P$220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1F6F-48F8-9E86-6EA56BD1385E}"/>
            </c:ext>
          </c:extLst>
        </c:ser>
        <c:ser>
          <c:idx val="14"/>
          <c:order val="14"/>
          <c:tx>
            <c:strRef>
              <c:f>'Thermique (par source)'!$Q$9</c:f>
              <c:strCache>
                <c:ptCount val="1"/>
                <c:pt idx="0">
                  <c:v>2024</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source)'!$Q$209:$Q$220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1F6F-48F8-9E86-6EA56BD1385E}"/>
            </c:ext>
          </c:extLst>
        </c:ser>
        <c:ser>
          <c:idx val="15"/>
          <c:order val="15"/>
          <c:tx>
            <c:strRef>
              <c:f>'Thermique (par source)'!$R$9</c:f>
              <c:strCache>
                <c:ptCount val="1"/>
                <c:pt idx="0">
                  <c:v>2025</c:v>
                </c:pt>
              </c:strCache>
            </c:strRef>
          </c:tx>
          <c:marker>
            <c:symbol val="none"/>
          </c:marker>
          <c:cat>
            <c:strRef>
              <c:f>'Thermique (par source)'!$B$209:$B$220</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'Thermique (par source)'!$R$209:$R$220</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1F6F-48F8-9E86-6EA56BD1385E}"/>
            </c:ext>
          </c:extLst>
        </c:ser>
        <c:dLbls>
          <c:showLegendKey val="0"/>
          <c:showVal val="0"/>
          <c:showCatName val="0"/>
          <c:showSerName val="0"/>
          <c:showPercent val="0"/>
          <c:showBubbleSize val="0"/>
        </c:dLbls>
        <c:marker val="1"/>
        <c:smooth val="0"/>
        <c:axId val="116222208"/>
        <c:axId val="116228096"/>
      </c:lineChart>
      <c:catAx>
        <c:axId val="116222208"/>
        <c:scaling>
          <c:orientation val="minMax"/>
        </c:scaling>
        <c:delete val="0"/>
        <c:axPos val="b"/>
        <c:numFmt formatCode="General" sourceLinked="1"/>
        <c:majorTickMark val="out"/>
        <c:minorTickMark val="none"/>
        <c:tickLblPos val="nextTo"/>
        <c:crossAx val="116228096"/>
        <c:crosses val="autoZero"/>
        <c:auto val="1"/>
        <c:lblAlgn val="ctr"/>
        <c:lblOffset val="100"/>
        <c:noMultiLvlLbl val="0"/>
      </c:catAx>
      <c:valAx>
        <c:axId val="116228096"/>
        <c:scaling>
          <c:orientation val="minMax"/>
        </c:scaling>
        <c:delete val="0"/>
        <c:axPos val="l"/>
        <c:majorGridlines/>
        <c:numFmt formatCode="#,##0.000" sourceLinked="1"/>
        <c:majorTickMark val="out"/>
        <c:minorTickMark val="none"/>
        <c:tickLblPos val="nextTo"/>
        <c:crossAx val="11622220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1</a:t>
            </a:r>
            <a:r>
              <a:rPr lang="fr-FR" sz="1400" baseline="0"/>
              <a:t> - kWh (Relevé compteur)</a:t>
            </a:r>
            <a:endParaRPr lang="fr-FR" sz="1400"/>
          </a:p>
        </c:rich>
      </c:tx>
      <c:overlay val="0"/>
    </c:title>
    <c:autoTitleDeleted val="0"/>
    <c:plotArea>
      <c:layout/>
      <c:barChart>
        <c:barDir val="col"/>
        <c:grouping val="clustered"/>
        <c:varyColors val="0"/>
        <c:ser>
          <c:idx val="1"/>
          <c:order val="0"/>
          <c:spPr>
            <a:solidFill>
              <a:schemeClr val="accent2"/>
            </a:solidFill>
          </c:spPr>
          <c:invertIfNegative val="0"/>
          <c:cat>
            <c:numRef>
              <c:f>Electricité!$C$114:$R$114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source)'!$C$260:$R$260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F835-4A23-85C2-75A061343F6D}"/>
            </c:ext>
          </c:extLst>
        </c:ser>
        <c:dLbls>
          <c:showLegendKey val="0"/>
          <c:showVal val="0"/>
          <c:showCatName val="0"/>
          <c:showSerName val="0"/>
          <c:showPercent val="0"/>
          <c:showBubbleSize val="0"/>
        </c:dLbls>
        <c:gapWidth val="150"/>
        <c:axId val="116253056"/>
        <c:axId val="116254592"/>
      </c:barChart>
      <c:catAx>
        <c:axId val="116253056"/>
        <c:scaling>
          <c:orientation val="minMax"/>
        </c:scaling>
        <c:delete val="0"/>
        <c:axPos val="b"/>
        <c:numFmt formatCode="General" sourceLinked="1"/>
        <c:majorTickMark val="none"/>
        <c:minorTickMark val="none"/>
        <c:tickLblPos val="nextTo"/>
        <c:crossAx val="116254592"/>
        <c:crosses val="autoZero"/>
        <c:auto val="1"/>
        <c:lblAlgn val="ctr"/>
        <c:lblOffset val="100"/>
        <c:noMultiLvlLbl val="0"/>
      </c:catAx>
      <c:valAx>
        <c:axId val="116254592"/>
        <c:scaling>
          <c:orientation val="minMax"/>
        </c:scaling>
        <c:delete val="0"/>
        <c:axPos val="l"/>
        <c:majorGridlines/>
        <c:numFmt formatCode="#,##0" sourceLinked="1"/>
        <c:majorTickMark val="none"/>
        <c:minorTickMark val="none"/>
        <c:tickLblPos val="nextTo"/>
        <c:crossAx val="116253056"/>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2</a:t>
            </a:r>
            <a:r>
              <a:rPr lang="fr-FR" sz="1400" baseline="0"/>
              <a:t> - kWh (Relevé compteur)</a:t>
            </a:r>
            <a:endParaRPr lang="fr-FR" sz="1400"/>
          </a:p>
        </c:rich>
      </c:tx>
      <c:overlay val="0"/>
    </c:title>
    <c:autoTitleDeleted val="0"/>
    <c:plotArea>
      <c:layout/>
      <c:barChart>
        <c:barDir val="col"/>
        <c:grouping val="clustered"/>
        <c:varyColors val="0"/>
        <c:ser>
          <c:idx val="1"/>
          <c:order val="0"/>
          <c:spPr>
            <a:solidFill>
              <a:srgbClr val="92D050"/>
            </a:solidFill>
          </c:spPr>
          <c:invertIfNegative val="0"/>
          <c:cat>
            <c:numRef>
              <c:f>Electricité!$C$114:$R$114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source)'!$C$294:$R$294</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0A1E-4A50-935D-2452E91A149F}"/>
            </c:ext>
          </c:extLst>
        </c:ser>
        <c:dLbls>
          <c:showLegendKey val="0"/>
          <c:showVal val="0"/>
          <c:showCatName val="0"/>
          <c:showSerName val="0"/>
          <c:showPercent val="0"/>
          <c:showBubbleSize val="0"/>
        </c:dLbls>
        <c:gapWidth val="150"/>
        <c:axId val="116541312"/>
        <c:axId val="116542848"/>
      </c:barChart>
      <c:catAx>
        <c:axId val="116541312"/>
        <c:scaling>
          <c:orientation val="minMax"/>
        </c:scaling>
        <c:delete val="0"/>
        <c:axPos val="b"/>
        <c:numFmt formatCode="General" sourceLinked="1"/>
        <c:majorTickMark val="none"/>
        <c:minorTickMark val="none"/>
        <c:tickLblPos val="nextTo"/>
        <c:crossAx val="116542848"/>
        <c:crosses val="autoZero"/>
        <c:auto val="1"/>
        <c:lblAlgn val="ctr"/>
        <c:lblOffset val="100"/>
        <c:noMultiLvlLbl val="0"/>
      </c:catAx>
      <c:valAx>
        <c:axId val="116542848"/>
        <c:scaling>
          <c:orientation val="minMax"/>
        </c:scaling>
        <c:delete val="0"/>
        <c:axPos val="l"/>
        <c:majorGridlines/>
        <c:numFmt formatCode="#,##0" sourceLinked="1"/>
        <c:majorTickMark val="none"/>
        <c:minorTickMark val="none"/>
        <c:tickLblPos val="nextTo"/>
        <c:crossAx val="11654131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DEET!$B$7</c:f>
              <c:strCache>
                <c:ptCount val="1"/>
                <c:pt idx="0">
                  <c:v>ECS - kWh ecs/m²</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DEET!$C$7:$R$7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150"/>
        <c:axId val="97907840"/>
        <c:axId val="97909376"/>
      </c:barChart>
      <c:catAx>
        <c:axId val="97907840"/>
        <c:scaling>
          <c:orientation val="minMax"/>
        </c:scaling>
        <c:delete val="0"/>
        <c:axPos val="b"/>
        <c:numFmt formatCode="General" sourceLinked="1"/>
        <c:majorTickMark val="out"/>
        <c:minorTickMark val="none"/>
        <c:tickLblPos val="nextTo"/>
        <c:txPr>
          <a:bodyPr rot="-5400000" vert="horz"/>
          <a:lstStyle/>
          <a:p>
            <a:pPr>
              <a:defRPr sz="1400"/>
            </a:pPr>
            <a:endParaRPr lang="fr-FR"/>
          </a:p>
        </c:txPr>
        <c:crossAx val="97909376"/>
        <c:crosses val="autoZero"/>
        <c:auto val="1"/>
        <c:lblAlgn val="ctr"/>
        <c:lblOffset val="100"/>
        <c:noMultiLvlLbl val="0"/>
      </c:catAx>
      <c:valAx>
        <c:axId val="97909376"/>
        <c:scaling>
          <c:orientation val="minMax"/>
        </c:scaling>
        <c:delete val="0"/>
        <c:axPos val="l"/>
        <c:majorGridlines/>
        <c:numFmt formatCode="#,##0" sourceLinked="1"/>
        <c:majorTickMark val="out"/>
        <c:minorTickMark val="none"/>
        <c:tickLblPos val="nextTo"/>
        <c:txPr>
          <a:bodyPr/>
          <a:lstStyle/>
          <a:p>
            <a:pPr>
              <a:defRPr sz="1400"/>
            </a:pPr>
            <a:endParaRPr lang="fr-FR"/>
          </a:p>
        </c:txPr>
        <c:crossAx val="97907840"/>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CONSOMMATION THERMIQUE 3 - kWh (Relevé compteur)</a:t>
            </a:r>
            <a:endParaRPr lang="fr-FR" sz="1400">
              <a:effectLst/>
            </a:endParaRPr>
          </a:p>
        </c:rich>
      </c:tx>
      <c:layout/>
      <c:overlay val="0"/>
    </c:title>
    <c:autoTitleDeleted val="0"/>
    <c:plotArea>
      <c:layout/>
      <c:barChart>
        <c:barDir val="col"/>
        <c:grouping val="clustered"/>
        <c:varyColors val="0"/>
        <c:ser>
          <c:idx val="1"/>
          <c:order val="0"/>
          <c:spPr>
            <a:solidFill>
              <a:srgbClr val="FFC000"/>
            </a:solidFill>
          </c:spPr>
          <c:invertIfNegative val="0"/>
          <c:cat>
            <c:numRef>
              <c:f>Electricité!$C$114:$R$114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source)'!$C$328:$R$328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AAE2-4893-9987-E82247948E0F}"/>
            </c:ext>
          </c:extLst>
        </c:ser>
        <c:dLbls>
          <c:showLegendKey val="0"/>
          <c:showVal val="0"/>
          <c:showCatName val="0"/>
          <c:showSerName val="0"/>
          <c:showPercent val="0"/>
          <c:showBubbleSize val="0"/>
        </c:dLbls>
        <c:gapWidth val="150"/>
        <c:axId val="116551040"/>
        <c:axId val="116581504"/>
      </c:barChart>
      <c:catAx>
        <c:axId val="116551040"/>
        <c:scaling>
          <c:orientation val="minMax"/>
        </c:scaling>
        <c:delete val="0"/>
        <c:axPos val="b"/>
        <c:numFmt formatCode="General" sourceLinked="1"/>
        <c:majorTickMark val="none"/>
        <c:minorTickMark val="none"/>
        <c:tickLblPos val="nextTo"/>
        <c:crossAx val="116581504"/>
        <c:crosses val="autoZero"/>
        <c:auto val="1"/>
        <c:lblAlgn val="ctr"/>
        <c:lblOffset val="100"/>
        <c:noMultiLvlLbl val="0"/>
      </c:catAx>
      <c:valAx>
        <c:axId val="116581504"/>
        <c:scaling>
          <c:orientation val="minMax"/>
        </c:scaling>
        <c:delete val="0"/>
        <c:axPos val="l"/>
        <c:majorGridlines/>
        <c:numFmt formatCode="#,##0" sourceLinked="1"/>
        <c:majorTickMark val="none"/>
        <c:minorTickMark val="none"/>
        <c:tickLblPos val="nextTo"/>
        <c:crossAx val="116551040"/>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400" b="1" i="0" baseline="0">
                <a:effectLst/>
              </a:rPr>
              <a:t>DIFFERENCE PAR SOURCE D'ENERGIE - "FACTURES vs INDEX" - %</a:t>
            </a:r>
            <a:endParaRPr lang="fr-FR" sz="1100">
              <a:effectLst/>
            </a:endParaRPr>
          </a:p>
        </c:rich>
      </c:tx>
      <c:overlay val="0"/>
    </c:title>
    <c:autoTitleDeleted val="0"/>
    <c:plotArea>
      <c:layout/>
      <c:barChart>
        <c:barDir val="col"/>
        <c:grouping val="clustered"/>
        <c:varyColors val="0"/>
        <c:ser>
          <c:idx val="0"/>
          <c:order val="0"/>
          <c:tx>
            <c:strRef>
              <c:f>'Thermique (total)'!$C$8:$C$9</c:f>
              <c:strCache>
                <c:ptCount val="1"/>
                <c:pt idx="0">
                  <c:v>0</c:v>
                </c:pt>
              </c:strCache>
            </c:strRef>
          </c:tx>
          <c:spPr>
            <a:solidFill>
              <a:schemeClr val="accent2"/>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source)'!$D$338:$S$338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B7E0-4683-B18C-CF4A03A68987}"/>
            </c:ext>
          </c:extLst>
        </c:ser>
        <c:ser>
          <c:idx val="1"/>
          <c:order val="1"/>
          <c:tx>
            <c:strRef>
              <c:f>'Thermique (total)'!$C$10:$C$11</c:f>
              <c:strCache>
                <c:ptCount val="1"/>
                <c:pt idx="0">
                  <c:v>0</c:v>
                </c:pt>
              </c:strCache>
            </c:strRef>
          </c:tx>
          <c:spPr>
            <a:solidFill>
              <a:srgbClr val="92D050"/>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source)'!$D$343:$S$343</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1-B7E0-4683-B18C-CF4A03A68987}"/>
            </c:ext>
          </c:extLst>
        </c:ser>
        <c:ser>
          <c:idx val="2"/>
          <c:order val="2"/>
          <c:tx>
            <c:strRef>
              <c:f>'Thermique (total)'!$C$12:$C$13</c:f>
              <c:strCache>
                <c:ptCount val="1"/>
                <c:pt idx="0">
                  <c:v>0</c:v>
                </c:pt>
              </c:strCache>
            </c:strRef>
          </c:tx>
          <c:spPr>
            <a:solidFill>
              <a:schemeClr val="accent4"/>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source)'!$D$348:$S$348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2-B7E0-4683-B18C-CF4A03A68987}"/>
            </c:ext>
          </c:extLst>
        </c:ser>
        <c:dLbls>
          <c:showLegendKey val="0"/>
          <c:showVal val="0"/>
          <c:showCatName val="0"/>
          <c:showSerName val="0"/>
          <c:showPercent val="0"/>
          <c:showBubbleSize val="0"/>
        </c:dLbls>
        <c:gapWidth val="55"/>
        <c:axId val="116616576"/>
        <c:axId val="116618368"/>
      </c:barChart>
      <c:catAx>
        <c:axId val="116616576"/>
        <c:scaling>
          <c:orientation val="minMax"/>
        </c:scaling>
        <c:delete val="0"/>
        <c:axPos val="b"/>
        <c:numFmt formatCode="General" sourceLinked="1"/>
        <c:majorTickMark val="none"/>
        <c:minorTickMark val="none"/>
        <c:tickLblPos val="nextTo"/>
        <c:crossAx val="116618368"/>
        <c:crosses val="autoZero"/>
        <c:auto val="1"/>
        <c:lblAlgn val="ctr"/>
        <c:lblOffset val="100"/>
        <c:noMultiLvlLbl val="0"/>
      </c:catAx>
      <c:valAx>
        <c:axId val="116618368"/>
        <c:scaling>
          <c:orientation val="minMax"/>
        </c:scaling>
        <c:delete val="0"/>
        <c:axPos val="l"/>
        <c:majorGridlines/>
        <c:numFmt formatCode="0%" sourceLinked="1"/>
        <c:majorTickMark val="none"/>
        <c:minorTickMark val="none"/>
        <c:tickLblPos val="nextTo"/>
        <c:crossAx val="1166165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DIFFERENCE TOTALE - "FACTURES vs INDEX" - %</a:t>
            </a:r>
          </a:p>
        </c:rich>
      </c:tx>
      <c:layout>
        <c:manualLayout>
          <c:xMode val="edge"/>
          <c:yMode val="edge"/>
          <c:x val="0.22387328465570086"/>
          <c:y val="4.35897347890703E-2"/>
        </c:manualLayout>
      </c:layout>
      <c:overlay val="0"/>
    </c:title>
    <c:autoTitleDeleted val="0"/>
    <c:plotArea>
      <c:layout/>
      <c:barChart>
        <c:barDir val="col"/>
        <c:grouping val="clustered"/>
        <c:varyColors val="0"/>
        <c:ser>
          <c:idx val="0"/>
          <c:order val="0"/>
          <c:tx>
            <c:strRef>
              <c:f>'Thermique (total)'!$C$8:$C$9</c:f>
              <c:strCache>
                <c:ptCount val="1"/>
                <c:pt idx="0">
                  <c:v>0</c:v>
                </c:pt>
              </c:strCache>
            </c:strRef>
          </c:tx>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(par source)'!$D$353:$S$353</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50D2-48AD-8D1E-730BD1E5A6A8}"/>
            </c:ext>
          </c:extLst>
        </c:ser>
        <c:dLbls>
          <c:showLegendKey val="0"/>
          <c:showVal val="0"/>
          <c:showCatName val="0"/>
          <c:showSerName val="0"/>
          <c:showPercent val="0"/>
          <c:showBubbleSize val="0"/>
        </c:dLbls>
        <c:gapWidth val="55"/>
        <c:axId val="116332032"/>
        <c:axId val="116333568"/>
      </c:barChart>
      <c:catAx>
        <c:axId val="116332032"/>
        <c:scaling>
          <c:orientation val="minMax"/>
        </c:scaling>
        <c:delete val="0"/>
        <c:axPos val="b"/>
        <c:numFmt formatCode="General" sourceLinked="1"/>
        <c:majorTickMark val="none"/>
        <c:minorTickMark val="none"/>
        <c:tickLblPos val="nextTo"/>
        <c:crossAx val="116333568"/>
        <c:crosses val="autoZero"/>
        <c:auto val="1"/>
        <c:lblAlgn val="ctr"/>
        <c:lblOffset val="100"/>
        <c:noMultiLvlLbl val="0"/>
      </c:catAx>
      <c:valAx>
        <c:axId val="116333568"/>
        <c:scaling>
          <c:orientation val="minMax"/>
        </c:scaling>
        <c:delete val="0"/>
        <c:axPos val="l"/>
        <c:majorGridlines/>
        <c:numFmt formatCode="0%" sourceLinked="1"/>
        <c:majorTickMark val="none"/>
        <c:minorTickMark val="none"/>
        <c:tickLblPos val="nextTo"/>
        <c:crossAx val="116332032"/>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thermique totale - kWh</a:t>
            </a:r>
          </a:p>
        </c:rich>
      </c:tx>
      <c:overlay val="0"/>
    </c:title>
    <c:autoTitleDeleted val="0"/>
    <c:plotArea>
      <c:layout/>
      <c:barChart>
        <c:barDir val="col"/>
        <c:grouping val="stacked"/>
        <c:varyColors val="0"/>
        <c:ser>
          <c:idx val="0"/>
          <c:order val="0"/>
          <c:tx>
            <c:strRef>
              <c:f>'Thermique (total)'!$C$8:$C$9</c:f>
              <c:strCache>
                <c:ptCount val="1"/>
                <c:pt idx="0">
                  <c:v>0</c:v>
                </c:pt>
              </c:strCache>
            </c:strRef>
          </c:tx>
          <c:spPr>
            <a:solidFill>
              <a:schemeClr val="accent2"/>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(total)'!$D$8:$S$8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9399-40CE-BE5E-BDCA5DAAD089}"/>
            </c:ext>
          </c:extLst>
        </c:ser>
        <c:ser>
          <c:idx val="1"/>
          <c:order val="1"/>
          <c:tx>
            <c:strRef>
              <c:f>'Thermique (total)'!$C$10:$C$11</c:f>
              <c:strCache>
                <c:ptCount val="1"/>
                <c:pt idx="0">
                  <c:v>0</c:v>
                </c:pt>
              </c:strCache>
            </c:strRef>
          </c:tx>
          <c:spPr>
            <a:solidFill>
              <a:srgbClr val="92D050"/>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(total)'!$D$10:$S$10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1-9399-40CE-BE5E-BDCA5DAAD089}"/>
            </c:ext>
          </c:extLst>
        </c:ser>
        <c:ser>
          <c:idx val="2"/>
          <c:order val="2"/>
          <c:tx>
            <c:strRef>
              <c:f>'Thermique (total)'!$C$12:$C$13</c:f>
              <c:strCache>
                <c:ptCount val="1"/>
                <c:pt idx="0">
                  <c:v>0</c:v>
                </c:pt>
              </c:strCache>
            </c:strRef>
          </c:tx>
          <c:spPr>
            <a:solidFill>
              <a:schemeClr val="accent4"/>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(total)'!$D$12:$S$12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2-9399-40CE-BE5E-BDCA5DAAD089}"/>
            </c:ext>
          </c:extLst>
        </c:ser>
        <c:dLbls>
          <c:showLegendKey val="0"/>
          <c:showVal val="0"/>
          <c:showCatName val="0"/>
          <c:showSerName val="0"/>
          <c:showPercent val="0"/>
          <c:showBubbleSize val="0"/>
        </c:dLbls>
        <c:gapWidth val="55"/>
        <c:overlap val="100"/>
        <c:axId val="116680576"/>
        <c:axId val="116682112"/>
      </c:barChart>
      <c:catAx>
        <c:axId val="116680576"/>
        <c:scaling>
          <c:orientation val="minMax"/>
        </c:scaling>
        <c:delete val="0"/>
        <c:axPos val="b"/>
        <c:numFmt formatCode="General" sourceLinked="1"/>
        <c:majorTickMark val="none"/>
        <c:minorTickMark val="none"/>
        <c:tickLblPos val="nextTo"/>
        <c:crossAx val="116682112"/>
        <c:crosses val="autoZero"/>
        <c:auto val="1"/>
        <c:lblAlgn val="ctr"/>
        <c:lblOffset val="100"/>
        <c:noMultiLvlLbl val="0"/>
      </c:catAx>
      <c:valAx>
        <c:axId val="116682112"/>
        <c:scaling>
          <c:orientation val="minMax"/>
        </c:scaling>
        <c:delete val="0"/>
        <c:axPos val="l"/>
        <c:majorGridlines/>
        <c:numFmt formatCode="#,##0" sourceLinked="1"/>
        <c:majorTickMark val="none"/>
        <c:minorTickMark val="none"/>
        <c:tickLblPos val="nextTo"/>
        <c:crossAx val="1166805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Cout thermique totale - €HTVA</a:t>
            </a:r>
          </a:p>
        </c:rich>
      </c:tx>
      <c:overlay val="0"/>
    </c:title>
    <c:autoTitleDeleted val="0"/>
    <c:plotArea>
      <c:layout/>
      <c:barChart>
        <c:barDir val="col"/>
        <c:grouping val="stacked"/>
        <c:varyColors val="0"/>
        <c:ser>
          <c:idx val="0"/>
          <c:order val="0"/>
          <c:tx>
            <c:strRef>
              <c:f>'Thermique (total)'!$C$8:$C$9</c:f>
              <c:strCache>
                <c:ptCount val="1"/>
                <c:pt idx="0">
                  <c:v>0</c:v>
                </c:pt>
              </c:strCache>
            </c:strRef>
          </c:tx>
          <c:spPr>
            <a:solidFill>
              <a:schemeClr val="accent2"/>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(total)'!$D$27:$S$27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94A6-4592-A9D5-E6C63D8880BA}"/>
            </c:ext>
          </c:extLst>
        </c:ser>
        <c:ser>
          <c:idx val="1"/>
          <c:order val="1"/>
          <c:tx>
            <c:strRef>
              <c:f>'Thermique (total)'!$C$10:$C$11</c:f>
              <c:strCache>
                <c:ptCount val="1"/>
                <c:pt idx="0">
                  <c:v>0</c:v>
                </c:pt>
              </c:strCache>
            </c:strRef>
          </c:tx>
          <c:spPr>
            <a:solidFill>
              <a:srgbClr val="92D050"/>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(total)'!$D$29:$S$29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1-94A6-4592-A9D5-E6C63D8880BA}"/>
            </c:ext>
          </c:extLst>
        </c:ser>
        <c:ser>
          <c:idx val="2"/>
          <c:order val="2"/>
          <c:tx>
            <c:strRef>
              <c:f>'Thermique (total)'!$C$12:$C$13</c:f>
              <c:strCache>
                <c:ptCount val="1"/>
                <c:pt idx="0">
                  <c:v>0</c:v>
                </c:pt>
              </c:strCache>
            </c:strRef>
          </c:tx>
          <c:spPr>
            <a:solidFill>
              <a:schemeClr val="accent4"/>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(total)'!$D$31:$S$31</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2-94A6-4592-A9D5-E6C63D8880BA}"/>
            </c:ext>
          </c:extLst>
        </c:ser>
        <c:dLbls>
          <c:showLegendKey val="0"/>
          <c:showVal val="0"/>
          <c:showCatName val="0"/>
          <c:showSerName val="0"/>
          <c:showPercent val="0"/>
          <c:showBubbleSize val="0"/>
        </c:dLbls>
        <c:gapWidth val="55"/>
        <c:overlap val="100"/>
        <c:axId val="116717824"/>
        <c:axId val="116719616"/>
      </c:barChart>
      <c:catAx>
        <c:axId val="116717824"/>
        <c:scaling>
          <c:orientation val="minMax"/>
        </c:scaling>
        <c:delete val="0"/>
        <c:axPos val="b"/>
        <c:numFmt formatCode="General" sourceLinked="1"/>
        <c:majorTickMark val="none"/>
        <c:minorTickMark val="none"/>
        <c:tickLblPos val="nextTo"/>
        <c:crossAx val="116719616"/>
        <c:crosses val="autoZero"/>
        <c:auto val="1"/>
        <c:lblAlgn val="ctr"/>
        <c:lblOffset val="100"/>
        <c:noMultiLvlLbl val="0"/>
      </c:catAx>
      <c:valAx>
        <c:axId val="116719616"/>
        <c:scaling>
          <c:orientation val="minMax"/>
        </c:scaling>
        <c:delete val="0"/>
        <c:axPos val="l"/>
        <c:majorGridlines/>
        <c:numFmt formatCode="#,##0" sourceLinked="1"/>
        <c:majorTickMark val="none"/>
        <c:minorTickMark val="none"/>
        <c:tickLblPos val="nextTo"/>
        <c:crossAx val="1167178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Emission thermique totale - kgCO2</a:t>
            </a:r>
          </a:p>
        </c:rich>
      </c:tx>
      <c:overlay val="0"/>
    </c:title>
    <c:autoTitleDeleted val="0"/>
    <c:plotArea>
      <c:layout/>
      <c:barChart>
        <c:barDir val="col"/>
        <c:grouping val="stacked"/>
        <c:varyColors val="0"/>
        <c:ser>
          <c:idx val="0"/>
          <c:order val="0"/>
          <c:tx>
            <c:strRef>
              <c:f>'Thermique (total)'!$C$8:$C$9</c:f>
              <c:strCache>
                <c:ptCount val="1"/>
                <c:pt idx="0">
                  <c:v>0</c:v>
                </c:pt>
              </c:strCache>
            </c:strRef>
          </c:tx>
          <c:spPr>
            <a:solidFill>
              <a:schemeClr val="accent2"/>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(total)'!$D$46:$S$46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1F22-4A61-A0EE-046BE6589985}"/>
            </c:ext>
          </c:extLst>
        </c:ser>
        <c:ser>
          <c:idx val="1"/>
          <c:order val="1"/>
          <c:tx>
            <c:strRef>
              <c:f>'Thermique (total)'!$C$10:$C$11</c:f>
              <c:strCache>
                <c:ptCount val="1"/>
                <c:pt idx="0">
                  <c:v>0</c:v>
                </c:pt>
              </c:strCache>
            </c:strRef>
          </c:tx>
          <c:spPr>
            <a:solidFill>
              <a:srgbClr val="92D050"/>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(total)'!$D$48:$S$48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1-1F22-4A61-A0EE-046BE6589985}"/>
            </c:ext>
          </c:extLst>
        </c:ser>
        <c:ser>
          <c:idx val="2"/>
          <c:order val="2"/>
          <c:tx>
            <c:strRef>
              <c:f>'Thermique (total)'!$C$12:$C$13</c:f>
              <c:strCache>
                <c:ptCount val="1"/>
                <c:pt idx="0">
                  <c:v>0</c:v>
                </c:pt>
              </c:strCache>
            </c:strRef>
          </c:tx>
          <c:spPr>
            <a:solidFill>
              <a:schemeClr val="accent4"/>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(total)'!$D$50:$S$50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2-1F22-4A61-A0EE-046BE6589985}"/>
            </c:ext>
          </c:extLst>
        </c:ser>
        <c:dLbls>
          <c:showLegendKey val="0"/>
          <c:showVal val="0"/>
          <c:showCatName val="0"/>
          <c:showSerName val="0"/>
          <c:showPercent val="0"/>
          <c:showBubbleSize val="0"/>
        </c:dLbls>
        <c:gapWidth val="55"/>
        <c:overlap val="100"/>
        <c:axId val="116742784"/>
        <c:axId val="116760960"/>
      </c:barChart>
      <c:catAx>
        <c:axId val="116742784"/>
        <c:scaling>
          <c:orientation val="minMax"/>
        </c:scaling>
        <c:delete val="0"/>
        <c:axPos val="b"/>
        <c:numFmt formatCode="General" sourceLinked="1"/>
        <c:majorTickMark val="none"/>
        <c:minorTickMark val="none"/>
        <c:tickLblPos val="nextTo"/>
        <c:crossAx val="116760960"/>
        <c:crosses val="autoZero"/>
        <c:auto val="1"/>
        <c:lblAlgn val="ctr"/>
        <c:lblOffset val="100"/>
        <c:noMultiLvlLbl val="0"/>
      </c:catAx>
      <c:valAx>
        <c:axId val="116760960"/>
        <c:scaling>
          <c:orientation val="minMax"/>
        </c:scaling>
        <c:delete val="0"/>
        <c:axPos val="l"/>
        <c:majorGridlines/>
        <c:numFmt formatCode="#,##0" sourceLinked="1"/>
        <c:majorTickMark val="none"/>
        <c:minorTickMark val="none"/>
        <c:tickLblPos val="nextTo"/>
        <c:crossAx val="11674278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l'énergie</a:t>
            </a:r>
            <a:r>
              <a:rPr lang="fr-FR" sz="1400" baseline="0"/>
              <a:t> thermique </a:t>
            </a:r>
            <a:r>
              <a:rPr lang="fr-FR" sz="1400"/>
              <a:t>par source -</a:t>
            </a:r>
            <a:r>
              <a:rPr lang="fr-FR" sz="1400" baseline="0"/>
              <a:t> €HTVA/kWh</a:t>
            </a:r>
            <a:endParaRPr lang="fr-FR" sz="1400"/>
          </a:p>
        </c:rich>
      </c:tx>
      <c:layout/>
      <c:overlay val="0"/>
    </c:title>
    <c:autoTitleDeleted val="0"/>
    <c:plotArea>
      <c:layout/>
      <c:barChart>
        <c:barDir val="col"/>
        <c:grouping val="stacked"/>
        <c:varyColors val="0"/>
        <c:ser>
          <c:idx val="0"/>
          <c:order val="0"/>
          <c:tx>
            <c:strRef>
              <c:f>'Thermique (total)'!$C$8:$C$9</c:f>
              <c:strCache>
                <c:ptCount val="1"/>
                <c:pt idx="0">
                  <c:v>0</c:v>
                </c:pt>
              </c:strCache>
            </c:strRef>
          </c:tx>
          <c:spPr>
            <a:solidFill>
              <a:schemeClr val="accent2"/>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(total)'!$D$65:$S$65</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5A18-4540-9D44-C40A49D74453}"/>
            </c:ext>
          </c:extLst>
        </c:ser>
        <c:ser>
          <c:idx val="1"/>
          <c:order val="1"/>
          <c:tx>
            <c:strRef>
              <c:f>'Thermique (total)'!$C$10:$C$11</c:f>
              <c:strCache>
                <c:ptCount val="1"/>
                <c:pt idx="0">
                  <c:v>0</c:v>
                </c:pt>
              </c:strCache>
            </c:strRef>
          </c:tx>
          <c:spPr>
            <a:solidFill>
              <a:srgbClr val="92D050"/>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(total)'!$D$67:$S$67</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1-5A18-4540-9D44-C40A49D74453}"/>
            </c:ext>
          </c:extLst>
        </c:ser>
        <c:ser>
          <c:idx val="2"/>
          <c:order val="2"/>
          <c:tx>
            <c:strRef>
              <c:f>'Thermique (total)'!$C$12:$C$13</c:f>
              <c:strCache>
                <c:ptCount val="1"/>
                <c:pt idx="0">
                  <c:v>0</c:v>
                </c:pt>
              </c:strCache>
            </c:strRef>
          </c:tx>
          <c:spPr>
            <a:solidFill>
              <a:schemeClr val="accent4"/>
            </a:solidFill>
          </c:spPr>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(total)'!$D$69:$S$69</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2-5A18-4540-9D44-C40A49D74453}"/>
            </c:ext>
          </c:extLst>
        </c:ser>
        <c:dLbls>
          <c:showLegendKey val="0"/>
          <c:showVal val="0"/>
          <c:showCatName val="0"/>
          <c:showSerName val="0"/>
          <c:showPercent val="0"/>
          <c:showBubbleSize val="0"/>
        </c:dLbls>
        <c:gapWidth val="55"/>
        <c:overlap val="100"/>
        <c:axId val="117124480"/>
        <c:axId val="117130368"/>
      </c:barChart>
      <c:catAx>
        <c:axId val="117124480"/>
        <c:scaling>
          <c:orientation val="minMax"/>
        </c:scaling>
        <c:delete val="0"/>
        <c:axPos val="b"/>
        <c:numFmt formatCode="General" sourceLinked="1"/>
        <c:majorTickMark val="none"/>
        <c:minorTickMark val="none"/>
        <c:tickLblPos val="nextTo"/>
        <c:crossAx val="117130368"/>
        <c:crosses val="autoZero"/>
        <c:auto val="1"/>
        <c:lblAlgn val="ctr"/>
        <c:lblOffset val="100"/>
        <c:noMultiLvlLbl val="0"/>
      </c:catAx>
      <c:valAx>
        <c:axId val="117130368"/>
        <c:scaling>
          <c:orientation val="minMax"/>
        </c:scaling>
        <c:delete val="0"/>
        <c:axPos val="l"/>
        <c:majorGridlines/>
        <c:numFmt formatCode="#,##0.000" sourceLinked="1"/>
        <c:majorTickMark val="none"/>
        <c:minorTickMark val="none"/>
        <c:tickLblPos val="nextTo"/>
        <c:crossAx val="11712448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l'énergie  thermique</a:t>
            </a:r>
            <a:r>
              <a:rPr lang="fr-FR" sz="1400" baseline="0"/>
              <a:t> (pondération) </a:t>
            </a:r>
            <a:r>
              <a:rPr lang="fr-FR" sz="1400"/>
              <a:t>-</a:t>
            </a:r>
            <a:r>
              <a:rPr lang="fr-FR" sz="1400" baseline="0"/>
              <a:t> €HTVA/kWh</a:t>
            </a:r>
            <a:endParaRPr lang="fr-FR" sz="1400"/>
          </a:p>
        </c:rich>
      </c:tx>
      <c:overlay val="0"/>
    </c:title>
    <c:autoTitleDeleted val="0"/>
    <c:plotArea>
      <c:layout/>
      <c:barChart>
        <c:barDir val="col"/>
        <c:grouping val="stacked"/>
        <c:varyColors val="0"/>
        <c:ser>
          <c:idx val="0"/>
          <c:order val="0"/>
          <c:tx>
            <c:strRef>
              <c:f>'Thermique (total)'!$C$8:$C$9</c:f>
              <c:strCache>
                <c:ptCount val="1"/>
                <c:pt idx="0">
                  <c:v>0</c:v>
                </c:pt>
              </c:strCache>
            </c:strRef>
          </c:tx>
          <c:invertIfNegative val="0"/>
          <c:cat>
            <c:numRef>
              <c:f>'Thermique (total)'!$D$7:$S$7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'Thermique (total)'!$D$72:$S$72</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8B68-4C92-A599-09384F42BA9C}"/>
            </c:ext>
          </c:extLst>
        </c:ser>
        <c:dLbls>
          <c:showLegendKey val="0"/>
          <c:showVal val="0"/>
          <c:showCatName val="0"/>
          <c:showSerName val="0"/>
          <c:showPercent val="0"/>
          <c:showBubbleSize val="0"/>
        </c:dLbls>
        <c:gapWidth val="55"/>
        <c:overlap val="100"/>
        <c:axId val="117159424"/>
        <c:axId val="117160960"/>
      </c:barChart>
      <c:catAx>
        <c:axId val="117159424"/>
        <c:scaling>
          <c:orientation val="minMax"/>
        </c:scaling>
        <c:delete val="0"/>
        <c:axPos val="b"/>
        <c:numFmt formatCode="General" sourceLinked="1"/>
        <c:majorTickMark val="none"/>
        <c:minorTickMark val="none"/>
        <c:tickLblPos val="nextTo"/>
        <c:crossAx val="117160960"/>
        <c:crosses val="autoZero"/>
        <c:auto val="1"/>
        <c:lblAlgn val="ctr"/>
        <c:lblOffset val="100"/>
        <c:noMultiLvlLbl val="0"/>
      </c:catAx>
      <c:valAx>
        <c:axId val="117160960"/>
        <c:scaling>
          <c:orientation val="minMax"/>
        </c:scaling>
        <c:delete val="0"/>
        <c:axPos val="l"/>
        <c:majorGridlines/>
        <c:numFmt formatCode="#,##0.000" sourceLinked="1"/>
        <c:majorTickMark val="none"/>
        <c:minorTickMark val="none"/>
        <c:tickLblPos val="nextTo"/>
        <c:crossAx val="117159424"/>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CONSOMMATION ELECTRIQUE - kWh</a:t>
            </a:r>
            <a:endParaRPr lang="fr-FR" sz="1400">
              <a:effectLst/>
            </a:endParaRPr>
          </a:p>
        </c:rich>
      </c:tx>
      <c:overlay val="0"/>
    </c:title>
    <c:autoTitleDeleted val="0"/>
    <c:plotArea>
      <c:layout/>
      <c:barChart>
        <c:barDir val="col"/>
        <c:grouping val="clustered"/>
        <c:varyColors val="0"/>
        <c:ser>
          <c:idx val="1"/>
          <c:order val="0"/>
          <c:spPr>
            <a:solidFill>
              <a:schemeClr val="accent3">
                <a:lumMod val="75000"/>
              </a:schemeClr>
            </a:solidFill>
          </c:spPr>
          <c:invertIfNegative val="0"/>
          <c:cat>
            <c:numRef>
              <c:f>Electricité!$C$7:$R$7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Electricité!$C$20:$R$20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B40C-4BC2-9F77-78596B57408A}"/>
            </c:ext>
          </c:extLst>
        </c:ser>
        <c:dLbls>
          <c:showLegendKey val="0"/>
          <c:showVal val="0"/>
          <c:showCatName val="0"/>
          <c:showSerName val="0"/>
          <c:showPercent val="0"/>
          <c:showBubbleSize val="0"/>
        </c:dLbls>
        <c:gapWidth val="150"/>
        <c:axId val="116994432"/>
        <c:axId val="116995968"/>
      </c:barChart>
      <c:catAx>
        <c:axId val="116994432"/>
        <c:scaling>
          <c:orientation val="minMax"/>
        </c:scaling>
        <c:delete val="0"/>
        <c:axPos val="b"/>
        <c:numFmt formatCode="General" sourceLinked="1"/>
        <c:majorTickMark val="none"/>
        <c:minorTickMark val="none"/>
        <c:tickLblPos val="nextTo"/>
        <c:crossAx val="116995968"/>
        <c:crosses val="autoZero"/>
        <c:auto val="1"/>
        <c:lblAlgn val="ctr"/>
        <c:lblOffset val="100"/>
        <c:noMultiLvlLbl val="0"/>
      </c:catAx>
      <c:valAx>
        <c:axId val="116995968"/>
        <c:scaling>
          <c:orientation val="minMax"/>
        </c:scaling>
        <c:delete val="0"/>
        <c:axPos val="l"/>
        <c:majorGridlines/>
        <c:numFmt formatCode="#,##0" sourceLinked="1"/>
        <c:majorTickMark val="none"/>
        <c:minorTickMark val="none"/>
        <c:tickLblPos val="nextTo"/>
        <c:crossAx val="11699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Electricité!$C$7</c:f>
              <c:strCache>
                <c:ptCount val="1"/>
                <c:pt idx="0">
                  <c:v>2010</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Electricité!$C$8:$C$19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6D6-4D44-AEA2-473512C406E6}"/>
            </c:ext>
          </c:extLst>
        </c:ser>
        <c:ser>
          <c:idx val="1"/>
          <c:order val="1"/>
          <c:tx>
            <c:strRef>
              <c:f>Electricité!$D$7</c:f>
              <c:strCache>
                <c:ptCount val="1"/>
                <c:pt idx="0">
                  <c:v>2011</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Electricité!$D$8:$D$19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6D6-4D44-AEA2-473512C406E6}"/>
            </c:ext>
          </c:extLst>
        </c:ser>
        <c:ser>
          <c:idx val="2"/>
          <c:order val="2"/>
          <c:tx>
            <c:strRef>
              <c:f>Electricité!$E$7</c:f>
              <c:strCache>
                <c:ptCount val="1"/>
                <c:pt idx="0">
                  <c:v>2012</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Electricité!$E$8:$E$19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6D6-4D44-AEA2-473512C406E6}"/>
            </c:ext>
          </c:extLst>
        </c:ser>
        <c:ser>
          <c:idx val="3"/>
          <c:order val="3"/>
          <c:tx>
            <c:strRef>
              <c:f>Electricité!$F$7</c:f>
              <c:strCache>
                <c:ptCount val="1"/>
                <c:pt idx="0">
                  <c:v>2013</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Electricité!$F$8:$F$19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86D6-4D44-AEA2-473512C406E6}"/>
            </c:ext>
          </c:extLst>
        </c:ser>
        <c:ser>
          <c:idx val="4"/>
          <c:order val="4"/>
          <c:tx>
            <c:strRef>
              <c:f>Electricité!$G$7</c:f>
              <c:strCache>
                <c:ptCount val="1"/>
                <c:pt idx="0">
                  <c:v>2014</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Electricité!$G$8:$G$19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86D6-4D44-AEA2-473512C406E6}"/>
            </c:ext>
          </c:extLst>
        </c:ser>
        <c:ser>
          <c:idx val="5"/>
          <c:order val="5"/>
          <c:tx>
            <c:strRef>
              <c:f>Electricité!$H$7</c:f>
              <c:strCache>
                <c:ptCount val="1"/>
                <c:pt idx="0">
                  <c:v>2015</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Electricité!$H$8:$H$19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86D6-4D44-AEA2-473512C406E6}"/>
            </c:ext>
          </c:extLst>
        </c:ser>
        <c:ser>
          <c:idx val="6"/>
          <c:order val="6"/>
          <c:tx>
            <c:strRef>
              <c:f>Electricité!$I$7</c:f>
              <c:strCache>
                <c:ptCount val="1"/>
                <c:pt idx="0">
                  <c:v>2016</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Electricité!$I$8:$I$19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86D6-4D44-AEA2-473512C406E6}"/>
            </c:ext>
          </c:extLst>
        </c:ser>
        <c:ser>
          <c:idx val="7"/>
          <c:order val="7"/>
          <c:tx>
            <c:strRef>
              <c:f>Electricité!$J$7</c:f>
              <c:strCache>
                <c:ptCount val="1"/>
                <c:pt idx="0">
                  <c:v>2017</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Electricité!$J$8:$J$19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86D6-4D44-AEA2-473512C406E6}"/>
            </c:ext>
          </c:extLst>
        </c:ser>
        <c:ser>
          <c:idx val="8"/>
          <c:order val="8"/>
          <c:tx>
            <c:strRef>
              <c:f>Electricité!$K$7</c:f>
              <c:strCache>
                <c:ptCount val="1"/>
                <c:pt idx="0">
                  <c:v>2018</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Electricité!$K$8:$K$19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86D6-4D44-AEA2-473512C406E6}"/>
            </c:ext>
          </c:extLst>
        </c:ser>
        <c:ser>
          <c:idx val="9"/>
          <c:order val="9"/>
          <c:tx>
            <c:strRef>
              <c:f>Electricité!$L$7</c:f>
              <c:strCache>
                <c:ptCount val="1"/>
                <c:pt idx="0">
                  <c:v>2019</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Electricité!$L$8:$L$19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86D6-4D44-AEA2-473512C406E6}"/>
            </c:ext>
          </c:extLst>
        </c:ser>
        <c:ser>
          <c:idx val="10"/>
          <c:order val="10"/>
          <c:tx>
            <c:strRef>
              <c:f>Electricité!$M$7</c:f>
              <c:strCache>
                <c:ptCount val="1"/>
                <c:pt idx="0">
                  <c:v>2020</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Electricité!$M$8:$M$19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86D6-4D44-AEA2-473512C406E6}"/>
            </c:ext>
          </c:extLst>
        </c:ser>
        <c:ser>
          <c:idx val="11"/>
          <c:order val="11"/>
          <c:tx>
            <c:strRef>
              <c:f>Electricité!$N$7</c:f>
              <c:strCache>
                <c:ptCount val="1"/>
                <c:pt idx="0">
                  <c:v>2021</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Electricité!$N$8:$N$19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86D6-4D44-AEA2-473512C406E6}"/>
            </c:ext>
          </c:extLst>
        </c:ser>
        <c:ser>
          <c:idx val="12"/>
          <c:order val="12"/>
          <c:tx>
            <c:strRef>
              <c:f>Electricité!$O$7</c:f>
              <c:strCache>
                <c:ptCount val="1"/>
                <c:pt idx="0">
                  <c:v>2022</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Electricité!$O$8:$O$19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86D6-4D44-AEA2-473512C406E6}"/>
            </c:ext>
          </c:extLst>
        </c:ser>
        <c:ser>
          <c:idx val="13"/>
          <c:order val="13"/>
          <c:tx>
            <c:strRef>
              <c:f>Electricité!$P$7</c:f>
              <c:strCache>
                <c:ptCount val="1"/>
                <c:pt idx="0">
                  <c:v>2023</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Electricité!$P$8:$P$19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86D6-4D44-AEA2-473512C406E6}"/>
            </c:ext>
          </c:extLst>
        </c:ser>
        <c:ser>
          <c:idx val="14"/>
          <c:order val="14"/>
          <c:tx>
            <c:strRef>
              <c:f>Electricité!$Q$7</c:f>
              <c:strCache>
                <c:ptCount val="1"/>
                <c:pt idx="0">
                  <c:v>2024</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Electricité!$Q$8:$Q$19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86D6-4D44-AEA2-473512C406E6}"/>
            </c:ext>
          </c:extLst>
        </c:ser>
        <c:ser>
          <c:idx val="15"/>
          <c:order val="15"/>
          <c:tx>
            <c:strRef>
              <c:f>Electricité!$R$7</c:f>
              <c:strCache>
                <c:ptCount val="1"/>
                <c:pt idx="0">
                  <c:v>2025</c:v>
                </c:pt>
              </c:strCache>
            </c:strRef>
          </c:tx>
          <c:marker>
            <c:symbol val="none"/>
          </c:marker>
          <c:cat>
            <c:strRef>
              <c:f>Electricité!$B$8:$B$19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Electricité!$R$8:$R$19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86D6-4D44-AEA2-473512C406E6}"/>
            </c:ext>
          </c:extLst>
        </c:ser>
        <c:dLbls>
          <c:showLegendKey val="0"/>
          <c:showVal val="0"/>
          <c:showCatName val="0"/>
          <c:showSerName val="0"/>
          <c:showPercent val="0"/>
          <c:showBubbleSize val="0"/>
        </c:dLbls>
        <c:marker val="1"/>
        <c:smooth val="0"/>
        <c:axId val="117096448"/>
        <c:axId val="117097984"/>
      </c:lineChart>
      <c:catAx>
        <c:axId val="117096448"/>
        <c:scaling>
          <c:orientation val="minMax"/>
        </c:scaling>
        <c:delete val="0"/>
        <c:axPos val="b"/>
        <c:numFmt formatCode="General" sourceLinked="1"/>
        <c:majorTickMark val="out"/>
        <c:minorTickMark val="none"/>
        <c:tickLblPos val="nextTo"/>
        <c:crossAx val="117097984"/>
        <c:crosses val="autoZero"/>
        <c:auto val="1"/>
        <c:lblAlgn val="ctr"/>
        <c:lblOffset val="100"/>
        <c:noMultiLvlLbl val="0"/>
      </c:catAx>
      <c:valAx>
        <c:axId val="117097984"/>
        <c:scaling>
          <c:orientation val="minMax"/>
        </c:scaling>
        <c:delete val="0"/>
        <c:axPos val="l"/>
        <c:majorGridlines/>
        <c:numFmt formatCode="#,##0" sourceLinked="1"/>
        <c:majorTickMark val="out"/>
        <c:minorTickMark val="none"/>
        <c:tickLblPos val="nextTo"/>
        <c:crossAx val="1170964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DEET!$B$10</c:f>
              <c:strCache>
                <c:ptCount val="1"/>
                <c:pt idx="0">
                  <c:v>Eau froide - Litre/jour/lit</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DEET!$C$10:$R$10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150"/>
        <c:axId val="97947648"/>
        <c:axId val="97949184"/>
      </c:barChart>
      <c:catAx>
        <c:axId val="97947648"/>
        <c:scaling>
          <c:orientation val="minMax"/>
        </c:scaling>
        <c:delete val="0"/>
        <c:axPos val="b"/>
        <c:numFmt formatCode="General" sourceLinked="1"/>
        <c:majorTickMark val="out"/>
        <c:minorTickMark val="none"/>
        <c:tickLblPos val="nextTo"/>
        <c:txPr>
          <a:bodyPr rot="-5400000" vert="horz"/>
          <a:lstStyle/>
          <a:p>
            <a:pPr>
              <a:defRPr sz="1400"/>
            </a:pPr>
            <a:endParaRPr lang="fr-FR"/>
          </a:p>
        </c:txPr>
        <c:crossAx val="97949184"/>
        <c:crosses val="autoZero"/>
        <c:auto val="1"/>
        <c:lblAlgn val="ctr"/>
        <c:lblOffset val="100"/>
        <c:noMultiLvlLbl val="0"/>
      </c:catAx>
      <c:valAx>
        <c:axId val="97949184"/>
        <c:scaling>
          <c:orientation val="minMax"/>
        </c:scaling>
        <c:delete val="0"/>
        <c:axPos val="l"/>
        <c:majorGridlines/>
        <c:numFmt formatCode="#,##0" sourceLinked="1"/>
        <c:majorTickMark val="out"/>
        <c:minorTickMark val="none"/>
        <c:tickLblPos val="nextTo"/>
        <c:txPr>
          <a:bodyPr/>
          <a:lstStyle/>
          <a:p>
            <a:pPr>
              <a:defRPr sz="1400"/>
            </a:pPr>
            <a:endParaRPr lang="fr-FR"/>
          </a:p>
        </c:txPr>
        <c:crossAx val="97947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COUT ELECTRIQUE - €HTVA</a:t>
            </a:r>
            <a:endParaRPr lang="fr-FR" sz="1400">
              <a:effectLst/>
            </a:endParaRPr>
          </a:p>
        </c:rich>
      </c:tx>
      <c:overlay val="0"/>
    </c:title>
    <c:autoTitleDeleted val="0"/>
    <c:plotArea>
      <c:layout/>
      <c:barChart>
        <c:barDir val="col"/>
        <c:grouping val="clustered"/>
        <c:varyColors val="0"/>
        <c:ser>
          <c:idx val="1"/>
          <c:order val="0"/>
          <c:spPr>
            <a:solidFill>
              <a:schemeClr val="accent3">
                <a:lumMod val="75000"/>
              </a:schemeClr>
            </a:solidFill>
          </c:spPr>
          <c:invertIfNegative val="0"/>
          <c:cat>
            <c:numRef>
              <c:f>Electricité!$C$7:$R$7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Electricité!$C$42:$R$42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F40A-4028-885B-76B3529722A3}"/>
            </c:ext>
          </c:extLst>
        </c:ser>
        <c:dLbls>
          <c:showLegendKey val="0"/>
          <c:showVal val="0"/>
          <c:showCatName val="0"/>
          <c:showSerName val="0"/>
          <c:showPercent val="0"/>
          <c:showBubbleSize val="0"/>
        </c:dLbls>
        <c:gapWidth val="150"/>
        <c:axId val="117208960"/>
        <c:axId val="117210496"/>
      </c:barChart>
      <c:catAx>
        <c:axId val="117208960"/>
        <c:scaling>
          <c:orientation val="minMax"/>
        </c:scaling>
        <c:delete val="0"/>
        <c:axPos val="b"/>
        <c:numFmt formatCode="General" sourceLinked="1"/>
        <c:majorTickMark val="none"/>
        <c:minorTickMark val="none"/>
        <c:tickLblPos val="nextTo"/>
        <c:crossAx val="117210496"/>
        <c:crosses val="autoZero"/>
        <c:auto val="1"/>
        <c:lblAlgn val="ctr"/>
        <c:lblOffset val="100"/>
        <c:noMultiLvlLbl val="0"/>
      </c:catAx>
      <c:valAx>
        <c:axId val="117210496"/>
        <c:scaling>
          <c:orientation val="minMax"/>
        </c:scaling>
        <c:delete val="0"/>
        <c:axPos val="l"/>
        <c:majorGridlines/>
        <c:numFmt formatCode="#,##0" sourceLinked="1"/>
        <c:majorTickMark val="none"/>
        <c:minorTickMark val="none"/>
        <c:tickLblPos val="nextTo"/>
        <c:crossAx val="117208960"/>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Electricité!$C$7</c:f>
              <c:strCache>
                <c:ptCount val="1"/>
                <c:pt idx="0">
                  <c:v>2010</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Electricité!$C$30:$C$41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14C8-43A1-8FEA-652F1F2E491A}"/>
            </c:ext>
          </c:extLst>
        </c:ser>
        <c:ser>
          <c:idx val="1"/>
          <c:order val="1"/>
          <c:tx>
            <c:strRef>
              <c:f>Electricité!$D$7</c:f>
              <c:strCache>
                <c:ptCount val="1"/>
                <c:pt idx="0">
                  <c:v>2011</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Electricité!$D$30:$D$41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14C8-43A1-8FEA-652F1F2E491A}"/>
            </c:ext>
          </c:extLst>
        </c:ser>
        <c:ser>
          <c:idx val="2"/>
          <c:order val="2"/>
          <c:tx>
            <c:strRef>
              <c:f>Electricité!$E$7</c:f>
              <c:strCache>
                <c:ptCount val="1"/>
                <c:pt idx="0">
                  <c:v>2012</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Electricité!$E$30:$E$41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14C8-43A1-8FEA-652F1F2E491A}"/>
            </c:ext>
          </c:extLst>
        </c:ser>
        <c:ser>
          <c:idx val="3"/>
          <c:order val="3"/>
          <c:tx>
            <c:strRef>
              <c:f>Electricité!$F$7</c:f>
              <c:strCache>
                <c:ptCount val="1"/>
                <c:pt idx="0">
                  <c:v>2013</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Electricité!$F$30:$F$41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14C8-43A1-8FEA-652F1F2E491A}"/>
            </c:ext>
          </c:extLst>
        </c:ser>
        <c:ser>
          <c:idx val="4"/>
          <c:order val="4"/>
          <c:tx>
            <c:strRef>
              <c:f>Electricité!$G$7</c:f>
              <c:strCache>
                <c:ptCount val="1"/>
                <c:pt idx="0">
                  <c:v>2014</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Electricité!$G$30:$G$41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14C8-43A1-8FEA-652F1F2E491A}"/>
            </c:ext>
          </c:extLst>
        </c:ser>
        <c:ser>
          <c:idx val="5"/>
          <c:order val="5"/>
          <c:tx>
            <c:strRef>
              <c:f>Electricité!$H$7</c:f>
              <c:strCache>
                <c:ptCount val="1"/>
                <c:pt idx="0">
                  <c:v>2015</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Electricité!$H$30:$H$41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14C8-43A1-8FEA-652F1F2E491A}"/>
            </c:ext>
          </c:extLst>
        </c:ser>
        <c:ser>
          <c:idx val="6"/>
          <c:order val="6"/>
          <c:tx>
            <c:strRef>
              <c:f>Electricité!$I$7</c:f>
              <c:strCache>
                <c:ptCount val="1"/>
                <c:pt idx="0">
                  <c:v>2016</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Electricité!$I$30:$I$41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14C8-43A1-8FEA-652F1F2E491A}"/>
            </c:ext>
          </c:extLst>
        </c:ser>
        <c:ser>
          <c:idx val="7"/>
          <c:order val="7"/>
          <c:tx>
            <c:strRef>
              <c:f>Electricité!$J$7</c:f>
              <c:strCache>
                <c:ptCount val="1"/>
                <c:pt idx="0">
                  <c:v>2017</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Electricité!$J$30:$J$41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14C8-43A1-8FEA-652F1F2E491A}"/>
            </c:ext>
          </c:extLst>
        </c:ser>
        <c:ser>
          <c:idx val="8"/>
          <c:order val="8"/>
          <c:tx>
            <c:strRef>
              <c:f>Electricité!$K$7</c:f>
              <c:strCache>
                <c:ptCount val="1"/>
                <c:pt idx="0">
                  <c:v>2018</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Electricité!$K$30:$K$41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14C8-43A1-8FEA-652F1F2E491A}"/>
            </c:ext>
          </c:extLst>
        </c:ser>
        <c:ser>
          <c:idx val="9"/>
          <c:order val="9"/>
          <c:tx>
            <c:strRef>
              <c:f>Electricité!$L$7</c:f>
              <c:strCache>
                <c:ptCount val="1"/>
                <c:pt idx="0">
                  <c:v>2019</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Electricité!$L$30:$L$41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14C8-43A1-8FEA-652F1F2E491A}"/>
            </c:ext>
          </c:extLst>
        </c:ser>
        <c:ser>
          <c:idx val="10"/>
          <c:order val="10"/>
          <c:tx>
            <c:strRef>
              <c:f>Electricité!$M$7</c:f>
              <c:strCache>
                <c:ptCount val="1"/>
                <c:pt idx="0">
                  <c:v>2020</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Electricité!$M$30:$M$41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14C8-43A1-8FEA-652F1F2E491A}"/>
            </c:ext>
          </c:extLst>
        </c:ser>
        <c:ser>
          <c:idx val="11"/>
          <c:order val="11"/>
          <c:tx>
            <c:strRef>
              <c:f>Electricité!$N$7</c:f>
              <c:strCache>
                <c:ptCount val="1"/>
                <c:pt idx="0">
                  <c:v>2021</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Electricité!$N$30:$N$41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14C8-43A1-8FEA-652F1F2E491A}"/>
            </c:ext>
          </c:extLst>
        </c:ser>
        <c:ser>
          <c:idx val="12"/>
          <c:order val="12"/>
          <c:tx>
            <c:strRef>
              <c:f>Electricité!$O$7</c:f>
              <c:strCache>
                <c:ptCount val="1"/>
                <c:pt idx="0">
                  <c:v>2022</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Electricité!$O$30:$O$41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14C8-43A1-8FEA-652F1F2E491A}"/>
            </c:ext>
          </c:extLst>
        </c:ser>
        <c:ser>
          <c:idx val="13"/>
          <c:order val="13"/>
          <c:tx>
            <c:strRef>
              <c:f>Electricité!$P$7</c:f>
              <c:strCache>
                <c:ptCount val="1"/>
                <c:pt idx="0">
                  <c:v>2023</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Electricité!$P$30:$P$41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14C8-43A1-8FEA-652F1F2E491A}"/>
            </c:ext>
          </c:extLst>
        </c:ser>
        <c:ser>
          <c:idx val="14"/>
          <c:order val="14"/>
          <c:tx>
            <c:strRef>
              <c:f>Electricité!$Q$7</c:f>
              <c:strCache>
                <c:ptCount val="1"/>
                <c:pt idx="0">
                  <c:v>2024</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Electricité!$Q$30:$Q$41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14C8-43A1-8FEA-652F1F2E491A}"/>
            </c:ext>
          </c:extLst>
        </c:ser>
        <c:ser>
          <c:idx val="15"/>
          <c:order val="15"/>
          <c:tx>
            <c:strRef>
              <c:f>Electricité!$R$7</c:f>
              <c:strCache>
                <c:ptCount val="1"/>
                <c:pt idx="0">
                  <c:v>2025</c:v>
                </c:pt>
              </c:strCache>
            </c:strRef>
          </c:tx>
          <c:marker>
            <c:symbol val="none"/>
          </c:marker>
          <c:cat>
            <c:strRef>
              <c:f>Electricité!$B$30:$B$41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Electricité!$R$30:$R$41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14C8-43A1-8FEA-652F1F2E491A}"/>
            </c:ext>
          </c:extLst>
        </c:ser>
        <c:dLbls>
          <c:showLegendKey val="0"/>
          <c:showVal val="0"/>
          <c:showCatName val="0"/>
          <c:showSerName val="0"/>
          <c:showPercent val="0"/>
          <c:showBubbleSize val="0"/>
        </c:dLbls>
        <c:marker val="1"/>
        <c:smooth val="0"/>
        <c:axId val="117614080"/>
        <c:axId val="117615616"/>
      </c:lineChart>
      <c:catAx>
        <c:axId val="117614080"/>
        <c:scaling>
          <c:orientation val="minMax"/>
        </c:scaling>
        <c:delete val="0"/>
        <c:axPos val="b"/>
        <c:numFmt formatCode="General" sourceLinked="1"/>
        <c:majorTickMark val="out"/>
        <c:minorTickMark val="none"/>
        <c:tickLblPos val="nextTo"/>
        <c:crossAx val="117615616"/>
        <c:crosses val="autoZero"/>
        <c:auto val="1"/>
        <c:lblAlgn val="ctr"/>
        <c:lblOffset val="100"/>
        <c:noMultiLvlLbl val="0"/>
      </c:catAx>
      <c:valAx>
        <c:axId val="117615616"/>
        <c:scaling>
          <c:orientation val="minMax"/>
        </c:scaling>
        <c:delete val="0"/>
        <c:axPos val="l"/>
        <c:majorGridlines/>
        <c:numFmt formatCode="#,##0" sourceLinked="1"/>
        <c:majorTickMark val="out"/>
        <c:minorTickMark val="none"/>
        <c:tickLblPos val="nextTo"/>
        <c:crossAx val="11761408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400" b="1" i="0" baseline="0">
                <a:effectLst/>
              </a:rPr>
              <a:t>PRIX DE L'ELECTRICITE - €HTVA / kWh</a:t>
            </a:r>
            <a:endParaRPr lang="fr-FR" sz="1100">
              <a:effectLst/>
            </a:endParaRPr>
          </a:p>
        </c:rich>
      </c:tx>
      <c:overlay val="0"/>
    </c:title>
    <c:autoTitleDeleted val="0"/>
    <c:plotArea>
      <c:layout/>
      <c:barChart>
        <c:barDir val="col"/>
        <c:grouping val="clustered"/>
        <c:varyColors val="0"/>
        <c:ser>
          <c:idx val="1"/>
          <c:order val="0"/>
          <c:spPr>
            <a:solidFill>
              <a:schemeClr val="accent3">
                <a:lumMod val="75000"/>
              </a:schemeClr>
            </a:solidFill>
          </c:spPr>
          <c:invertIfNegative val="0"/>
          <c:cat>
            <c:numRef>
              <c:f>Electricité!$C$7:$R$7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Electricité!$C$85:$R$85</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8391-4747-BA87-CED4016FD00A}"/>
            </c:ext>
          </c:extLst>
        </c:ser>
        <c:dLbls>
          <c:showLegendKey val="0"/>
          <c:showVal val="0"/>
          <c:showCatName val="0"/>
          <c:showSerName val="0"/>
          <c:showPercent val="0"/>
          <c:showBubbleSize val="0"/>
        </c:dLbls>
        <c:gapWidth val="150"/>
        <c:axId val="117632384"/>
        <c:axId val="117642368"/>
      </c:barChart>
      <c:catAx>
        <c:axId val="117632384"/>
        <c:scaling>
          <c:orientation val="minMax"/>
        </c:scaling>
        <c:delete val="0"/>
        <c:axPos val="b"/>
        <c:numFmt formatCode="General" sourceLinked="1"/>
        <c:majorTickMark val="none"/>
        <c:minorTickMark val="none"/>
        <c:tickLblPos val="nextTo"/>
        <c:crossAx val="117642368"/>
        <c:crosses val="autoZero"/>
        <c:auto val="1"/>
        <c:lblAlgn val="ctr"/>
        <c:lblOffset val="100"/>
        <c:noMultiLvlLbl val="0"/>
      </c:catAx>
      <c:valAx>
        <c:axId val="117642368"/>
        <c:scaling>
          <c:orientation val="minMax"/>
        </c:scaling>
        <c:delete val="0"/>
        <c:axPos val="l"/>
        <c:majorGridlines/>
        <c:numFmt formatCode="#,##0.000" sourceLinked="1"/>
        <c:majorTickMark val="none"/>
        <c:minorTickMark val="none"/>
        <c:tickLblPos val="nextTo"/>
        <c:crossAx val="117632384"/>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Electricité!$C$7</c:f>
              <c:strCache>
                <c:ptCount val="1"/>
                <c:pt idx="0">
                  <c:v>2010</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Electricité!$C$72:$C$83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4EAE-482E-A589-4AB0B9321CE3}"/>
            </c:ext>
          </c:extLst>
        </c:ser>
        <c:ser>
          <c:idx val="1"/>
          <c:order val="1"/>
          <c:tx>
            <c:strRef>
              <c:f>Electricité!$D$7</c:f>
              <c:strCache>
                <c:ptCount val="1"/>
                <c:pt idx="0">
                  <c:v>2011</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Electricité!$D$72:$D$83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4EAE-482E-A589-4AB0B9321CE3}"/>
            </c:ext>
          </c:extLst>
        </c:ser>
        <c:ser>
          <c:idx val="2"/>
          <c:order val="2"/>
          <c:tx>
            <c:strRef>
              <c:f>Electricité!$E$7</c:f>
              <c:strCache>
                <c:ptCount val="1"/>
                <c:pt idx="0">
                  <c:v>2012</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Electricité!$E$72:$E$83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4EAE-482E-A589-4AB0B9321CE3}"/>
            </c:ext>
          </c:extLst>
        </c:ser>
        <c:ser>
          <c:idx val="3"/>
          <c:order val="3"/>
          <c:tx>
            <c:strRef>
              <c:f>Electricité!$F$7</c:f>
              <c:strCache>
                <c:ptCount val="1"/>
                <c:pt idx="0">
                  <c:v>2013</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Electricité!$F$72:$F$83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4EAE-482E-A589-4AB0B9321CE3}"/>
            </c:ext>
          </c:extLst>
        </c:ser>
        <c:ser>
          <c:idx val="4"/>
          <c:order val="4"/>
          <c:tx>
            <c:strRef>
              <c:f>Electricité!$G$7</c:f>
              <c:strCache>
                <c:ptCount val="1"/>
                <c:pt idx="0">
                  <c:v>2014</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Electricité!$G$72:$G$83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4EAE-482E-A589-4AB0B9321CE3}"/>
            </c:ext>
          </c:extLst>
        </c:ser>
        <c:ser>
          <c:idx val="5"/>
          <c:order val="5"/>
          <c:tx>
            <c:strRef>
              <c:f>Electricité!$H$7</c:f>
              <c:strCache>
                <c:ptCount val="1"/>
                <c:pt idx="0">
                  <c:v>2015</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Electricité!$H$72:$H$83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4EAE-482E-A589-4AB0B9321CE3}"/>
            </c:ext>
          </c:extLst>
        </c:ser>
        <c:ser>
          <c:idx val="6"/>
          <c:order val="6"/>
          <c:tx>
            <c:strRef>
              <c:f>Electricité!$I$7</c:f>
              <c:strCache>
                <c:ptCount val="1"/>
                <c:pt idx="0">
                  <c:v>2016</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Electricité!$I$72:$I$83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4EAE-482E-A589-4AB0B9321CE3}"/>
            </c:ext>
          </c:extLst>
        </c:ser>
        <c:ser>
          <c:idx val="7"/>
          <c:order val="7"/>
          <c:tx>
            <c:strRef>
              <c:f>Electricité!$J$7</c:f>
              <c:strCache>
                <c:ptCount val="1"/>
                <c:pt idx="0">
                  <c:v>2017</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Electricité!$J$72:$J$83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4EAE-482E-A589-4AB0B9321CE3}"/>
            </c:ext>
          </c:extLst>
        </c:ser>
        <c:ser>
          <c:idx val="8"/>
          <c:order val="8"/>
          <c:tx>
            <c:strRef>
              <c:f>Electricité!$K$7</c:f>
              <c:strCache>
                <c:ptCount val="1"/>
                <c:pt idx="0">
                  <c:v>2018</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Electricité!$K$72:$K$83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4EAE-482E-A589-4AB0B9321CE3}"/>
            </c:ext>
          </c:extLst>
        </c:ser>
        <c:ser>
          <c:idx val="9"/>
          <c:order val="9"/>
          <c:tx>
            <c:strRef>
              <c:f>Electricité!$L$7</c:f>
              <c:strCache>
                <c:ptCount val="1"/>
                <c:pt idx="0">
                  <c:v>2019</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Electricité!$L$72:$L$83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4EAE-482E-A589-4AB0B9321CE3}"/>
            </c:ext>
          </c:extLst>
        </c:ser>
        <c:ser>
          <c:idx val="10"/>
          <c:order val="10"/>
          <c:tx>
            <c:strRef>
              <c:f>Electricité!$M$7</c:f>
              <c:strCache>
                <c:ptCount val="1"/>
                <c:pt idx="0">
                  <c:v>2020</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Electricité!$M$72:$M$83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4EAE-482E-A589-4AB0B9321CE3}"/>
            </c:ext>
          </c:extLst>
        </c:ser>
        <c:ser>
          <c:idx val="11"/>
          <c:order val="11"/>
          <c:tx>
            <c:strRef>
              <c:f>Electricité!$N$7</c:f>
              <c:strCache>
                <c:ptCount val="1"/>
                <c:pt idx="0">
                  <c:v>2021</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Electricité!$N$72:$N$83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4EAE-482E-A589-4AB0B9321CE3}"/>
            </c:ext>
          </c:extLst>
        </c:ser>
        <c:ser>
          <c:idx val="12"/>
          <c:order val="12"/>
          <c:tx>
            <c:strRef>
              <c:f>Electricité!$O$7</c:f>
              <c:strCache>
                <c:ptCount val="1"/>
                <c:pt idx="0">
                  <c:v>2022</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Electricité!$O$72:$O$83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4EAE-482E-A589-4AB0B9321CE3}"/>
            </c:ext>
          </c:extLst>
        </c:ser>
        <c:ser>
          <c:idx val="13"/>
          <c:order val="13"/>
          <c:tx>
            <c:strRef>
              <c:f>Electricité!$P$7</c:f>
              <c:strCache>
                <c:ptCount val="1"/>
                <c:pt idx="0">
                  <c:v>2023</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Electricité!$P$72:$P$83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4EAE-482E-A589-4AB0B9321CE3}"/>
            </c:ext>
          </c:extLst>
        </c:ser>
        <c:ser>
          <c:idx val="14"/>
          <c:order val="14"/>
          <c:tx>
            <c:strRef>
              <c:f>Electricité!$Q$7</c:f>
              <c:strCache>
                <c:ptCount val="1"/>
                <c:pt idx="0">
                  <c:v>2024</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Electricité!$Q$72:$Q$83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4EAE-482E-A589-4AB0B9321CE3}"/>
            </c:ext>
          </c:extLst>
        </c:ser>
        <c:ser>
          <c:idx val="15"/>
          <c:order val="15"/>
          <c:tx>
            <c:strRef>
              <c:f>Electricité!$R$7</c:f>
              <c:strCache>
                <c:ptCount val="1"/>
                <c:pt idx="0">
                  <c:v>2025</c:v>
                </c:pt>
              </c:strCache>
            </c:strRef>
          </c:tx>
          <c:marker>
            <c:symbol val="none"/>
          </c:marker>
          <c:cat>
            <c:strRef>
              <c:f>Electricité!$B$72:$B$83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Electricité!$R$72:$R$83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4EAE-482E-A589-4AB0B9321CE3}"/>
            </c:ext>
          </c:extLst>
        </c:ser>
        <c:dLbls>
          <c:showLegendKey val="0"/>
          <c:showVal val="0"/>
          <c:showCatName val="0"/>
          <c:showSerName val="0"/>
          <c:showPercent val="0"/>
          <c:showBubbleSize val="0"/>
        </c:dLbls>
        <c:marker val="1"/>
        <c:smooth val="0"/>
        <c:axId val="117349376"/>
        <c:axId val="117355264"/>
      </c:lineChart>
      <c:catAx>
        <c:axId val="117349376"/>
        <c:scaling>
          <c:orientation val="minMax"/>
        </c:scaling>
        <c:delete val="0"/>
        <c:axPos val="b"/>
        <c:numFmt formatCode="General" sourceLinked="1"/>
        <c:majorTickMark val="out"/>
        <c:minorTickMark val="none"/>
        <c:tickLblPos val="nextTo"/>
        <c:crossAx val="117355264"/>
        <c:crosses val="autoZero"/>
        <c:auto val="1"/>
        <c:lblAlgn val="ctr"/>
        <c:lblOffset val="100"/>
        <c:noMultiLvlLbl val="0"/>
      </c:catAx>
      <c:valAx>
        <c:axId val="117355264"/>
        <c:scaling>
          <c:orientation val="minMax"/>
        </c:scaling>
        <c:delete val="0"/>
        <c:axPos val="l"/>
        <c:majorGridlines/>
        <c:numFmt formatCode="#,##0.000" sourceLinked="1"/>
        <c:majorTickMark val="out"/>
        <c:minorTickMark val="none"/>
        <c:tickLblPos val="nextTo"/>
        <c:crossAx val="1173493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EMISSION ELECTRIQUE - kgCO2</a:t>
            </a:r>
            <a:endParaRPr lang="fr-FR" sz="1400">
              <a:effectLst/>
            </a:endParaRPr>
          </a:p>
        </c:rich>
      </c:tx>
      <c:overlay val="0"/>
    </c:title>
    <c:autoTitleDeleted val="0"/>
    <c:plotArea>
      <c:layout/>
      <c:barChart>
        <c:barDir val="col"/>
        <c:grouping val="clustered"/>
        <c:varyColors val="0"/>
        <c:ser>
          <c:idx val="1"/>
          <c:order val="0"/>
          <c:spPr>
            <a:solidFill>
              <a:schemeClr val="accent3">
                <a:lumMod val="75000"/>
              </a:schemeClr>
            </a:solidFill>
          </c:spPr>
          <c:invertIfNegative val="0"/>
          <c:cat>
            <c:numRef>
              <c:f>Electricité!$C$7:$R$7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Electricité!$C$63:$R$63</c:f>
              <c:numCache>
                <c:formatCode>#,##0_ ;\-#,##0\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93A8-4829-BB71-0EEBFC3D9BAB}"/>
            </c:ext>
          </c:extLst>
        </c:ser>
        <c:dLbls>
          <c:showLegendKey val="0"/>
          <c:showVal val="0"/>
          <c:showCatName val="0"/>
          <c:showSerName val="0"/>
          <c:showPercent val="0"/>
          <c:showBubbleSize val="0"/>
        </c:dLbls>
        <c:gapWidth val="150"/>
        <c:axId val="117396992"/>
        <c:axId val="117398528"/>
      </c:barChart>
      <c:catAx>
        <c:axId val="117396992"/>
        <c:scaling>
          <c:orientation val="minMax"/>
        </c:scaling>
        <c:delete val="0"/>
        <c:axPos val="b"/>
        <c:numFmt formatCode="General" sourceLinked="1"/>
        <c:majorTickMark val="none"/>
        <c:minorTickMark val="none"/>
        <c:tickLblPos val="nextTo"/>
        <c:crossAx val="117398528"/>
        <c:crosses val="autoZero"/>
        <c:auto val="1"/>
        <c:lblAlgn val="ctr"/>
        <c:lblOffset val="100"/>
        <c:noMultiLvlLbl val="0"/>
      </c:catAx>
      <c:valAx>
        <c:axId val="117398528"/>
        <c:scaling>
          <c:orientation val="minMax"/>
        </c:scaling>
        <c:delete val="0"/>
        <c:axPos val="l"/>
        <c:majorGridlines/>
        <c:numFmt formatCode="#,##0_ ;\-#,##0\ " sourceLinked="1"/>
        <c:majorTickMark val="none"/>
        <c:minorTickMark val="none"/>
        <c:tickLblPos val="nextTo"/>
        <c:crossAx val="117396992"/>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Electricité!$C$7</c:f>
              <c:strCache>
                <c:ptCount val="1"/>
                <c:pt idx="0">
                  <c:v>2010</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Electricité!$C$51:$C$62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F5CA-4733-98A2-61CC5B7CD08D}"/>
            </c:ext>
          </c:extLst>
        </c:ser>
        <c:ser>
          <c:idx val="1"/>
          <c:order val="1"/>
          <c:tx>
            <c:strRef>
              <c:f>Electricité!$D$7</c:f>
              <c:strCache>
                <c:ptCount val="1"/>
                <c:pt idx="0">
                  <c:v>2011</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Electricité!$D$51:$D$62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F5CA-4733-98A2-61CC5B7CD08D}"/>
            </c:ext>
          </c:extLst>
        </c:ser>
        <c:ser>
          <c:idx val="2"/>
          <c:order val="2"/>
          <c:tx>
            <c:strRef>
              <c:f>Electricité!$E$7</c:f>
              <c:strCache>
                <c:ptCount val="1"/>
                <c:pt idx="0">
                  <c:v>2012</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Electricité!$E$51:$E$62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F5CA-4733-98A2-61CC5B7CD08D}"/>
            </c:ext>
          </c:extLst>
        </c:ser>
        <c:ser>
          <c:idx val="3"/>
          <c:order val="3"/>
          <c:tx>
            <c:strRef>
              <c:f>Electricité!$F$7</c:f>
              <c:strCache>
                <c:ptCount val="1"/>
                <c:pt idx="0">
                  <c:v>2013</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Electricité!$F$51:$F$62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F5CA-4733-98A2-61CC5B7CD08D}"/>
            </c:ext>
          </c:extLst>
        </c:ser>
        <c:ser>
          <c:idx val="4"/>
          <c:order val="4"/>
          <c:tx>
            <c:strRef>
              <c:f>Electricité!$G$7</c:f>
              <c:strCache>
                <c:ptCount val="1"/>
                <c:pt idx="0">
                  <c:v>2014</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Electricité!$G$51:$G$62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F5CA-4733-98A2-61CC5B7CD08D}"/>
            </c:ext>
          </c:extLst>
        </c:ser>
        <c:ser>
          <c:idx val="5"/>
          <c:order val="5"/>
          <c:tx>
            <c:strRef>
              <c:f>Electricité!$H$7</c:f>
              <c:strCache>
                <c:ptCount val="1"/>
                <c:pt idx="0">
                  <c:v>2015</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Electricité!$H$51:$H$62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F5CA-4733-98A2-61CC5B7CD08D}"/>
            </c:ext>
          </c:extLst>
        </c:ser>
        <c:ser>
          <c:idx val="6"/>
          <c:order val="6"/>
          <c:tx>
            <c:strRef>
              <c:f>Electricité!$I$7</c:f>
              <c:strCache>
                <c:ptCount val="1"/>
                <c:pt idx="0">
                  <c:v>2016</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Electricité!$I$51:$I$62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F5CA-4733-98A2-61CC5B7CD08D}"/>
            </c:ext>
          </c:extLst>
        </c:ser>
        <c:ser>
          <c:idx val="7"/>
          <c:order val="7"/>
          <c:tx>
            <c:strRef>
              <c:f>Electricité!$J$7</c:f>
              <c:strCache>
                <c:ptCount val="1"/>
                <c:pt idx="0">
                  <c:v>2017</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Electricité!$J$51:$J$62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F5CA-4733-98A2-61CC5B7CD08D}"/>
            </c:ext>
          </c:extLst>
        </c:ser>
        <c:ser>
          <c:idx val="8"/>
          <c:order val="8"/>
          <c:tx>
            <c:strRef>
              <c:f>Electricité!$K$7</c:f>
              <c:strCache>
                <c:ptCount val="1"/>
                <c:pt idx="0">
                  <c:v>2018</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Electricité!$K$51:$K$62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F5CA-4733-98A2-61CC5B7CD08D}"/>
            </c:ext>
          </c:extLst>
        </c:ser>
        <c:ser>
          <c:idx val="9"/>
          <c:order val="9"/>
          <c:tx>
            <c:strRef>
              <c:f>Electricité!$L$7</c:f>
              <c:strCache>
                <c:ptCount val="1"/>
                <c:pt idx="0">
                  <c:v>2019</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Electricité!$L$51:$L$62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F5CA-4733-98A2-61CC5B7CD08D}"/>
            </c:ext>
          </c:extLst>
        </c:ser>
        <c:ser>
          <c:idx val="10"/>
          <c:order val="10"/>
          <c:tx>
            <c:strRef>
              <c:f>Electricité!$M$7</c:f>
              <c:strCache>
                <c:ptCount val="1"/>
                <c:pt idx="0">
                  <c:v>2020</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Electricité!$M$51:$M$62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F5CA-4733-98A2-61CC5B7CD08D}"/>
            </c:ext>
          </c:extLst>
        </c:ser>
        <c:ser>
          <c:idx val="11"/>
          <c:order val="11"/>
          <c:tx>
            <c:strRef>
              <c:f>Electricité!$N$7</c:f>
              <c:strCache>
                <c:ptCount val="1"/>
                <c:pt idx="0">
                  <c:v>2021</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Electricité!$N$51:$N$62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F5CA-4733-98A2-61CC5B7CD08D}"/>
            </c:ext>
          </c:extLst>
        </c:ser>
        <c:ser>
          <c:idx val="12"/>
          <c:order val="12"/>
          <c:tx>
            <c:strRef>
              <c:f>Electricité!$O$7</c:f>
              <c:strCache>
                <c:ptCount val="1"/>
                <c:pt idx="0">
                  <c:v>2022</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Electricité!$O$51:$O$62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F5CA-4733-98A2-61CC5B7CD08D}"/>
            </c:ext>
          </c:extLst>
        </c:ser>
        <c:ser>
          <c:idx val="13"/>
          <c:order val="13"/>
          <c:tx>
            <c:strRef>
              <c:f>Electricité!$P$7</c:f>
              <c:strCache>
                <c:ptCount val="1"/>
                <c:pt idx="0">
                  <c:v>2023</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Electricité!$P$51:$P$62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F5CA-4733-98A2-61CC5B7CD08D}"/>
            </c:ext>
          </c:extLst>
        </c:ser>
        <c:ser>
          <c:idx val="14"/>
          <c:order val="14"/>
          <c:tx>
            <c:strRef>
              <c:f>Electricité!$Q$7</c:f>
              <c:strCache>
                <c:ptCount val="1"/>
                <c:pt idx="0">
                  <c:v>2024</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Electricité!$Q$51:$Q$62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F5CA-4733-98A2-61CC5B7CD08D}"/>
            </c:ext>
          </c:extLst>
        </c:ser>
        <c:ser>
          <c:idx val="15"/>
          <c:order val="15"/>
          <c:tx>
            <c:strRef>
              <c:f>Electricité!$R$7</c:f>
              <c:strCache>
                <c:ptCount val="1"/>
                <c:pt idx="0">
                  <c:v>2025</c:v>
                </c:pt>
              </c:strCache>
            </c:strRef>
          </c:tx>
          <c:marker>
            <c:symbol val="none"/>
          </c:marker>
          <c:cat>
            <c:strRef>
              <c:f>Electricité!$B$51:$B$62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Electricité!$R$51:$R$62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F5CA-4733-98A2-61CC5B7CD08D}"/>
            </c:ext>
          </c:extLst>
        </c:ser>
        <c:dLbls>
          <c:showLegendKey val="0"/>
          <c:showVal val="0"/>
          <c:showCatName val="0"/>
          <c:showSerName val="0"/>
          <c:showPercent val="0"/>
          <c:showBubbleSize val="0"/>
        </c:dLbls>
        <c:marker val="1"/>
        <c:smooth val="0"/>
        <c:axId val="117539968"/>
        <c:axId val="117541504"/>
      </c:lineChart>
      <c:catAx>
        <c:axId val="117539968"/>
        <c:scaling>
          <c:orientation val="minMax"/>
        </c:scaling>
        <c:delete val="0"/>
        <c:axPos val="b"/>
        <c:numFmt formatCode="General" sourceLinked="1"/>
        <c:majorTickMark val="out"/>
        <c:minorTickMark val="none"/>
        <c:tickLblPos val="nextTo"/>
        <c:crossAx val="117541504"/>
        <c:crosses val="autoZero"/>
        <c:auto val="1"/>
        <c:lblAlgn val="ctr"/>
        <c:lblOffset val="100"/>
        <c:noMultiLvlLbl val="0"/>
      </c:catAx>
      <c:valAx>
        <c:axId val="117541504"/>
        <c:scaling>
          <c:orientation val="minMax"/>
        </c:scaling>
        <c:delete val="0"/>
        <c:axPos val="l"/>
        <c:majorGridlines/>
        <c:numFmt formatCode="#,##0" sourceLinked="1"/>
        <c:majorTickMark val="out"/>
        <c:minorTickMark val="none"/>
        <c:tickLblPos val="nextTo"/>
        <c:crossAx val="1175399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400" b="1" i="0" baseline="0">
                <a:effectLst/>
              </a:rPr>
              <a:t>DIFFERENCE ELECTRICITE - "FACTURES vs INDEX" - %</a:t>
            </a:r>
            <a:endParaRPr lang="fr-FR" sz="1100">
              <a:effectLst/>
            </a:endParaRPr>
          </a:p>
        </c:rich>
      </c:tx>
      <c:layout/>
      <c:overlay val="0"/>
    </c:title>
    <c:autoTitleDeleted val="0"/>
    <c:plotArea>
      <c:layout/>
      <c:barChart>
        <c:barDir val="col"/>
        <c:grouping val="clustered"/>
        <c:varyColors val="0"/>
        <c:ser>
          <c:idx val="1"/>
          <c:order val="0"/>
          <c:spPr>
            <a:solidFill>
              <a:schemeClr val="accent3">
                <a:lumMod val="75000"/>
              </a:schemeClr>
            </a:solidFill>
          </c:spPr>
          <c:invertIfNegative val="0"/>
          <c:cat>
            <c:numRef>
              <c:f>Electricité!$C$7:$R$7</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Electricité!$C$137:$R$137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C8E4-4753-89F7-2C91ECBB6743}"/>
            </c:ext>
          </c:extLst>
        </c:ser>
        <c:dLbls>
          <c:showLegendKey val="0"/>
          <c:showVal val="0"/>
          <c:showCatName val="0"/>
          <c:showSerName val="0"/>
          <c:showPercent val="0"/>
          <c:showBubbleSize val="0"/>
        </c:dLbls>
        <c:gapWidth val="150"/>
        <c:axId val="117562368"/>
        <c:axId val="117564160"/>
      </c:barChart>
      <c:catAx>
        <c:axId val="117562368"/>
        <c:scaling>
          <c:orientation val="minMax"/>
        </c:scaling>
        <c:delete val="0"/>
        <c:axPos val="b"/>
        <c:numFmt formatCode="General" sourceLinked="1"/>
        <c:majorTickMark val="none"/>
        <c:minorTickMark val="none"/>
        <c:tickLblPos val="nextTo"/>
        <c:crossAx val="117564160"/>
        <c:crosses val="autoZero"/>
        <c:auto val="1"/>
        <c:lblAlgn val="ctr"/>
        <c:lblOffset val="100"/>
        <c:noMultiLvlLbl val="0"/>
      </c:catAx>
      <c:valAx>
        <c:axId val="117564160"/>
        <c:scaling>
          <c:orientation val="minMax"/>
        </c:scaling>
        <c:delete val="0"/>
        <c:axPos val="l"/>
        <c:majorGridlines/>
        <c:numFmt formatCode="0%" sourceLinked="1"/>
        <c:majorTickMark val="none"/>
        <c:minorTickMark val="none"/>
        <c:tickLblPos val="nextTo"/>
        <c:crossAx val="117562368"/>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Electricité!$C$114</c:f>
              <c:strCache>
                <c:ptCount val="1"/>
                <c:pt idx="0">
                  <c:v>2010</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Electricité!$C$115:$C$126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D36F-401C-AC15-09A76B70D313}"/>
            </c:ext>
          </c:extLst>
        </c:ser>
        <c:ser>
          <c:idx val="1"/>
          <c:order val="1"/>
          <c:tx>
            <c:strRef>
              <c:f>Electricité!$D$114</c:f>
              <c:strCache>
                <c:ptCount val="1"/>
                <c:pt idx="0">
                  <c:v>2011</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Electricité!$D$115:$D$126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D36F-401C-AC15-09A76B70D313}"/>
            </c:ext>
          </c:extLst>
        </c:ser>
        <c:ser>
          <c:idx val="2"/>
          <c:order val="2"/>
          <c:tx>
            <c:strRef>
              <c:f>Electricité!$E$114</c:f>
              <c:strCache>
                <c:ptCount val="1"/>
                <c:pt idx="0">
                  <c:v>2012</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Electricité!$E$115:$E$126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D36F-401C-AC15-09A76B70D313}"/>
            </c:ext>
          </c:extLst>
        </c:ser>
        <c:ser>
          <c:idx val="3"/>
          <c:order val="3"/>
          <c:tx>
            <c:strRef>
              <c:f>Electricité!$F$114</c:f>
              <c:strCache>
                <c:ptCount val="1"/>
                <c:pt idx="0">
                  <c:v>2013</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Electricité!$F$115:$F$126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D36F-401C-AC15-09A76B70D313}"/>
            </c:ext>
          </c:extLst>
        </c:ser>
        <c:ser>
          <c:idx val="4"/>
          <c:order val="4"/>
          <c:tx>
            <c:strRef>
              <c:f>Electricité!$G$114</c:f>
              <c:strCache>
                <c:ptCount val="1"/>
                <c:pt idx="0">
                  <c:v>2014</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Electricité!$G$115:$G$126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D36F-401C-AC15-09A76B70D313}"/>
            </c:ext>
          </c:extLst>
        </c:ser>
        <c:ser>
          <c:idx val="5"/>
          <c:order val="5"/>
          <c:tx>
            <c:strRef>
              <c:f>Electricité!$H$114</c:f>
              <c:strCache>
                <c:ptCount val="1"/>
                <c:pt idx="0">
                  <c:v>2015</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Electricité!$H$115:$H$126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D36F-401C-AC15-09A76B70D313}"/>
            </c:ext>
          </c:extLst>
        </c:ser>
        <c:ser>
          <c:idx val="6"/>
          <c:order val="6"/>
          <c:tx>
            <c:strRef>
              <c:f>Electricité!$I$114</c:f>
              <c:strCache>
                <c:ptCount val="1"/>
                <c:pt idx="0">
                  <c:v>2016</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Electricité!$I$115:$I$126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D36F-401C-AC15-09A76B70D313}"/>
            </c:ext>
          </c:extLst>
        </c:ser>
        <c:ser>
          <c:idx val="7"/>
          <c:order val="7"/>
          <c:tx>
            <c:strRef>
              <c:f>Electricité!$J$114</c:f>
              <c:strCache>
                <c:ptCount val="1"/>
                <c:pt idx="0">
                  <c:v>2017</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Electricité!$J$115:$J$126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D36F-401C-AC15-09A76B70D313}"/>
            </c:ext>
          </c:extLst>
        </c:ser>
        <c:ser>
          <c:idx val="8"/>
          <c:order val="8"/>
          <c:tx>
            <c:strRef>
              <c:f>Electricité!$K$114</c:f>
              <c:strCache>
                <c:ptCount val="1"/>
                <c:pt idx="0">
                  <c:v>2018</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Electricité!$K$115:$K$126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D36F-401C-AC15-09A76B70D313}"/>
            </c:ext>
          </c:extLst>
        </c:ser>
        <c:ser>
          <c:idx val="9"/>
          <c:order val="9"/>
          <c:tx>
            <c:strRef>
              <c:f>Electricité!$L$114</c:f>
              <c:strCache>
                <c:ptCount val="1"/>
                <c:pt idx="0">
                  <c:v>2019</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Electricité!$L$115:$L$126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D36F-401C-AC15-09A76B70D313}"/>
            </c:ext>
          </c:extLst>
        </c:ser>
        <c:ser>
          <c:idx val="10"/>
          <c:order val="10"/>
          <c:tx>
            <c:strRef>
              <c:f>Electricité!$M$114</c:f>
              <c:strCache>
                <c:ptCount val="1"/>
                <c:pt idx="0">
                  <c:v>2020</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Electricité!$M$115:$M$126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D36F-401C-AC15-09A76B70D313}"/>
            </c:ext>
          </c:extLst>
        </c:ser>
        <c:ser>
          <c:idx val="11"/>
          <c:order val="11"/>
          <c:tx>
            <c:strRef>
              <c:f>Electricité!$N$114</c:f>
              <c:strCache>
                <c:ptCount val="1"/>
                <c:pt idx="0">
                  <c:v>2021</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Electricité!$N$115:$N$126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D36F-401C-AC15-09A76B70D313}"/>
            </c:ext>
          </c:extLst>
        </c:ser>
        <c:ser>
          <c:idx val="12"/>
          <c:order val="12"/>
          <c:tx>
            <c:strRef>
              <c:f>Electricité!$O$114</c:f>
              <c:strCache>
                <c:ptCount val="1"/>
                <c:pt idx="0">
                  <c:v>2022</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Electricité!$O$115:$O$126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D36F-401C-AC15-09A76B70D313}"/>
            </c:ext>
          </c:extLst>
        </c:ser>
        <c:ser>
          <c:idx val="13"/>
          <c:order val="13"/>
          <c:tx>
            <c:strRef>
              <c:f>Electricité!$P$114</c:f>
              <c:strCache>
                <c:ptCount val="1"/>
                <c:pt idx="0">
                  <c:v>2023</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Electricité!$P$115:$P$126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D36F-401C-AC15-09A76B70D313}"/>
            </c:ext>
          </c:extLst>
        </c:ser>
        <c:ser>
          <c:idx val="14"/>
          <c:order val="14"/>
          <c:tx>
            <c:strRef>
              <c:f>Electricité!$Q$114</c:f>
              <c:strCache>
                <c:ptCount val="1"/>
                <c:pt idx="0">
                  <c:v>2024</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Electricité!$Q$115:$Q$126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D36F-401C-AC15-09A76B70D313}"/>
            </c:ext>
          </c:extLst>
        </c:ser>
        <c:ser>
          <c:idx val="15"/>
          <c:order val="15"/>
          <c:tx>
            <c:strRef>
              <c:f>Electricité!$R$114</c:f>
              <c:strCache>
                <c:ptCount val="1"/>
                <c:pt idx="0">
                  <c:v>2025</c:v>
                </c:pt>
              </c:strCache>
            </c:strRef>
          </c:tx>
          <c:marker>
            <c:symbol val="none"/>
          </c:marker>
          <c:cat>
            <c:strRef>
              <c:f>Electricité!$B$115:$B$126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Electricité!$R$115:$R$126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D36F-401C-AC15-09A76B70D313}"/>
            </c:ext>
          </c:extLst>
        </c:ser>
        <c:dLbls>
          <c:showLegendKey val="0"/>
          <c:showVal val="0"/>
          <c:showCatName val="0"/>
          <c:showSerName val="0"/>
          <c:showPercent val="0"/>
          <c:showBubbleSize val="0"/>
        </c:dLbls>
        <c:marker val="1"/>
        <c:smooth val="0"/>
        <c:axId val="117790976"/>
        <c:axId val="117792768"/>
      </c:lineChart>
      <c:catAx>
        <c:axId val="117790976"/>
        <c:scaling>
          <c:orientation val="minMax"/>
        </c:scaling>
        <c:delete val="0"/>
        <c:axPos val="b"/>
        <c:numFmt formatCode="General" sourceLinked="1"/>
        <c:majorTickMark val="out"/>
        <c:minorTickMark val="none"/>
        <c:tickLblPos val="nextTo"/>
        <c:crossAx val="117792768"/>
        <c:crosses val="autoZero"/>
        <c:auto val="1"/>
        <c:lblAlgn val="ctr"/>
        <c:lblOffset val="100"/>
        <c:noMultiLvlLbl val="0"/>
      </c:catAx>
      <c:valAx>
        <c:axId val="117792768"/>
        <c:scaling>
          <c:orientation val="minMax"/>
        </c:scaling>
        <c:delete val="0"/>
        <c:axPos val="l"/>
        <c:majorGridlines/>
        <c:numFmt formatCode="#,##0" sourceLinked="1"/>
        <c:majorTickMark val="out"/>
        <c:minorTickMark val="none"/>
        <c:tickLblPos val="nextTo"/>
        <c:crossAx val="1177909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fr-FR" sz="1600"/>
              <a:t>CONSOMMATION ELECTRICITE</a:t>
            </a:r>
            <a:r>
              <a:rPr lang="fr-FR" sz="1600" baseline="0"/>
              <a:t> - kWh </a:t>
            </a:r>
            <a:r>
              <a:rPr lang="fr-FR" sz="1600" b="1" i="0" baseline="0">
                <a:effectLst/>
              </a:rPr>
              <a:t>(Relevé compteur)</a:t>
            </a:r>
            <a:endParaRPr lang="fr-FR" sz="1600">
              <a:effectLst/>
            </a:endParaRP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endParaRPr lang="fr-FR" sz="1600"/>
          </a:p>
        </c:rich>
      </c:tx>
      <c:layout/>
      <c:overlay val="0"/>
    </c:title>
    <c:autoTitleDeleted val="0"/>
    <c:plotArea>
      <c:layout/>
      <c:barChart>
        <c:barDir val="col"/>
        <c:grouping val="clustered"/>
        <c:varyColors val="0"/>
        <c:ser>
          <c:idx val="1"/>
          <c:order val="0"/>
          <c:spPr>
            <a:solidFill>
              <a:schemeClr val="bg1">
                <a:lumMod val="50000"/>
              </a:schemeClr>
            </a:solidFill>
          </c:spPr>
          <c:invertIfNegative val="0"/>
          <c:cat>
            <c:numRef>
              <c:f>Electricité!$C$114:$R$114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Electricité!$C$127:$R$127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AA46-4EDA-98BF-E91886A49AEE}"/>
            </c:ext>
          </c:extLst>
        </c:ser>
        <c:dLbls>
          <c:showLegendKey val="0"/>
          <c:showVal val="0"/>
          <c:showCatName val="0"/>
          <c:showSerName val="0"/>
          <c:showPercent val="0"/>
          <c:showBubbleSize val="0"/>
        </c:dLbls>
        <c:gapWidth val="150"/>
        <c:axId val="127873408"/>
        <c:axId val="127874944"/>
      </c:barChart>
      <c:catAx>
        <c:axId val="127873408"/>
        <c:scaling>
          <c:orientation val="minMax"/>
        </c:scaling>
        <c:delete val="0"/>
        <c:axPos val="b"/>
        <c:numFmt formatCode="General" sourceLinked="1"/>
        <c:majorTickMark val="none"/>
        <c:minorTickMark val="none"/>
        <c:tickLblPos val="nextTo"/>
        <c:crossAx val="127874944"/>
        <c:crosses val="autoZero"/>
        <c:auto val="1"/>
        <c:lblAlgn val="ctr"/>
        <c:lblOffset val="100"/>
        <c:noMultiLvlLbl val="0"/>
      </c:catAx>
      <c:valAx>
        <c:axId val="127874944"/>
        <c:scaling>
          <c:orientation val="minMax"/>
        </c:scaling>
        <c:delete val="0"/>
        <c:axPos val="l"/>
        <c:majorGridlines/>
        <c:numFmt formatCode="#,##0" sourceLinked="1"/>
        <c:majorTickMark val="none"/>
        <c:minorTickMark val="none"/>
        <c:tickLblPos val="nextTo"/>
        <c:crossAx val="127873408"/>
        <c:crosses val="autoZero"/>
        <c:crossBetween val="between"/>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 EAU - m3</a:t>
            </a: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Eau!$C$20:$R$20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3B4F-4C2E-8A72-CB40BFBEE81A}"/>
            </c:ext>
          </c:extLst>
        </c:ser>
        <c:dLbls>
          <c:showLegendKey val="0"/>
          <c:showVal val="0"/>
          <c:showCatName val="0"/>
          <c:showSerName val="0"/>
          <c:showPercent val="0"/>
          <c:showBubbleSize val="0"/>
        </c:dLbls>
        <c:gapWidth val="150"/>
        <c:axId val="127633664"/>
        <c:axId val="127643648"/>
      </c:barChart>
      <c:catAx>
        <c:axId val="127633664"/>
        <c:scaling>
          <c:orientation val="minMax"/>
        </c:scaling>
        <c:delete val="0"/>
        <c:axPos val="b"/>
        <c:numFmt formatCode="0" sourceLinked="1"/>
        <c:majorTickMark val="none"/>
        <c:minorTickMark val="none"/>
        <c:tickLblPos val="nextTo"/>
        <c:crossAx val="127643648"/>
        <c:crosses val="autoZero"/>
        <c:auto val="1"/>
        <c:lblAlgn val="ctr"/>
        <c:lblOffset val="100"/>
        <c:noMultiLvlLbl val="0"/>
      </c:catAx>
      <c:valAx>
        <c:axId val="127643648"/>
        <c:scaling>
          <c:orientation val="minMax"/>
        </c:scaling>
        <c:delete val="0"/>
        <c:axPos val="l"/>
        <c:majorGridlines/>
        <c:numFmt formatCode="#,##0" sourceLinked="1"/>
        <c:majorTickMark val="none"/>
        <c:minorTickMark val="none"/>
        <c:tickLblPos val="nextTo"/>
        <c:crossAx val="12763366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TOTAL CUMULE - Sans unité</a:t>
            </a:r>
          </a:p>
        </c:rich>
      </c:tx>
      <c:layout>
        <c:manualLayout>
          <c:xMode val="edge"/>
          <c:yMode val="edge"/>
          <c:x val="0.11472647495914724"/>
          <c:y val="6.39269199531773E-2"/>
        </c:manualLayout>
      </c:layout>
      <c:overlay val="0"/>
    </c:title>
    <c:autoTitleDeleted val="0"/>
    <c:plotArea>
      <c:layout>
        <c:manualLayout>
          <c:layoutTarget val="inner"/>
          <c:xMode val="edge"/>
          <c:yMode val="edge"/>
          <c:x val="4.5692612399674204E-2"/>
          <c:y val="0.20472596115005032"/>
          <c:w val="0.92685646877560501"/>
          <c:h val="0.65538029344469706"/>
        </c:manualLayout>
      </c:layout>
      <c:barChart>
        <c:barDir val="col"/>
        <c:grouping val="stacked"/>
        <c:varyColors val="0"/>
        <c:ser>
          <c:idx val="0"/>
          <c:order val="0"/>
          <c:tx>
            <c:strRef>
              <c:f>DEET!$B$5</c:f>
              <c:strCache>
                <c:ptCount val="1"/>
                <c:pt idx="0">
                  <c:v>Chauffage - kWh chauffage/m²</c:v>
                </c:pt>
              </c:strCache>
            </c:strRef>
          </c:tx>
          <c:spPr>
            <a:solidFill>
              <a:schemeClr val="accent2"/>
            </a:solidFill>
            <a:ln>
              <a:solidFill>
                <a:schemeClr val="accent2"/>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DEET!$C$5:$R$5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1"/>
          <c:order val="1"/>
          <c:tx>
            <c:strRef>
              <c:f>DEET!$B$6</c:f>
              <c:strCache>
                <c:ptCount val="1"/>
                <c:pt idx="0">
                  <c:v>Electricité - kWh électricité/m²</c:v>
                </c:pt>
              </c:strCache>
            </c:strRef>
          </c:tx>
          <c:spPr>
            <a:solidFill>
              <a:schemeClr val="bg1">
                <a:lumMod val="65000"/>
              </a:schemeClr>
            </a:solidFill>
            <a:ln>
              <a:solidFill>
                <a:schemeClr val="bg1">
                  <a:lumMod val="65000"/>
                </a:schemeClr>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DEET!$C$6:$R$6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2"/>
          <c:tx>
            <c:strRef>
              <c:f>DEET!$B$7</c:f>
              <c:strCache>
                <c:ptCount val="1"/>
                <c:pt idx="0">
                  <c:v>ECS - kWh ecs/m²</c:v>
                </c:pt>
              </c:strCache>
            </c:strRef>
          </c:tx>
          <c:spPr>
            <a:solidFill>
              <a:srgbClr val="00B0F0"/>
            </a:solidFill>
            <a:ln>
              <a:solidFill>
                <a:srgbClr val="00B0F0"/>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DEET!$C$7:$R$7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3"/>
          <c:order val="3"/>
          <c:tx>
            <c:strRef>
              <c:f>DEET!$B$10</c:f>
              <c:strCache>
                <c:ptCount val="1"/>
                <c:pt idx="0">
                  <c:v>Eau froide - Litre/jour/lit</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DEET!$C$10:$R$10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55"/>
        <c:overlap val="100"/>
        <c:axId val="100937728"/>
        <c:axId val="100939264"/>
      </c:barChart>
      <c:catAx>
        <c:axId val="100937728"/>
        <c:scaling>
          <c:orientation val="minMax"/>
        </c:scaling>
        <c:delete val="0"/>
        <c:axPos val="b"/>
        <c:numFmt formatCode="General" sourceLinked="1"/>
        <c:majorTickMark val="none"/>
        <c:minorTickMark val="none"/>
        <c:tickLblPos val="nextTo"/>
        <c:txPr>
          <a:bodyPr rot="-5400000" vert="horz"/>
          <a:lstStyle/>
          <a:p>
            <a:pPr>
              <a:defRPr sz="1400"/>
            </a:pPr>
            <a:endParaRPr lang="fr-FR"/>
          </a:p>
        </c:txPr>
        <c:crossAx val="100939264"/>
        <c:crosses val="autoZero"/>
        <c:auto val="1"/>
        <c:lblAlgn val="ctr"/>
        <c:lblOffset val="100"/>
        <c:noMultiLvlLbl val="0"/>
      </c:catAx>
      <c:valAx>
        <c:axId val="100939264"/>
        <c:scaling>
          <c:orientation val="minMax"/>
        </c:scaling>
        <c:delete val="0"/>
        <c:axPos val="l"/>
        <c:majorGridlines/>
        <c:numFmt formatCode="#,##0" sourceLinked="1"/>
        <c:majorTickMark val="none"/>
        <c:minorTickMark val="none"/>
        <c:tickLblPos val="nextTo"/>
        <c:txPr>
          <a:bodyPr/>
          <a:lstStyle/>
          <a:p>
            <a:pPr>
              <a:defRPr sz="1400"/>
            </a:pPr>
            <a:endParaRPr lang="fr-FR"/>
          </a:p>
        </c:txPr>
        <c:crossAx val="100937728"/>
        <c:crosses val="autoZero"/>
        <c:crossBetween val="between"/>
      </c:valAx>
    </c:plotArea>
    <c:legend>
      <c:legendPos val="r"/>
      <c:layout>
        <c:manualLayout>
          <c:xMode val="edge"/>
          <c:yMode val="edge"/>
          <c:x val="0.59842861809708092"/>
          <c:y val="2.1543875385795189E-3"/>
          <c:w val="0.36587434649984679"/>
          <c:h val="0.20724402742615874"/>
        </c:manualLayout>
      </c:layou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Eau!$C$7</c:f>
              <c:strCache>
                <c:ptCount val="1"/>
                <c:pt idx="0">
                  <c:v>2010</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Eau!$C$8:$C$19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DAD6-46E3-A880-615A1843A022}"/>
            </c:ext>
          </c:extLst>
        </c:ser>
        <c:ser>
          <c:idx val="1"/>
          <c:order val="1"/>
          <c:tx>
            <c:strRef>
              <c:f>Eau!$D$7</c:f>
              <c:strCache>
                <c:ptCount val="1"/>
                <c:pt idx="0">
                  <c:v>2011</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Eau!$D$8:$D$19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DAD6-46E3-A880-615A1843A022}"/>
            </c:ext>
          </c:extLst>
        </c:ser>
        <c:ser>
          <c:idx val="2"/>
          <c:order val="2"/>
          <c:tx>
            <c:strRef>
              <c:f>Eau!$E$7</c:f>
              <c:strCache>
                <c:ptCount val="1"/>
                <c:pt idx="0">
                  <c:v>2012</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Eau!$E$8:$E$19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DAD6-46E3-A880-615A1843A022}"/>
            </c:ext>
          </c:extLst>
        </c:ser>
        <c:ser>
          <c:idx val="3"/>
          <c:order val="3"/>
          <c:tx>
            <c:strRef>
              <c:f>Eau!$F$7</c:f>
              <c:strCache>
                <c:ptCount val="1"/>
                <c:pt idx="0">
                  <c:v>2013</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Eau!$F$8:$F$19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DAD6-46E3-A880-615A1843A022}"/>
            </c:ext>
          </c:extLst>
        </c:ser>
        <c:ser>
          <c:idx val="4"/>
          <c:order val="4"/>
          <c:tx>
            <c:strRef>
              <c:f>Eau!$G$7</c:f>
              <c:strCache>
                <c:ptCount val="1"/>
                <c:pt idx="0">
                  <c:v>2014</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Eau!$G$8:$G$19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DAD6-46E3-A880-615A1843A022}"/>
            </c:ext>
          </c:extLst>
        </c:ser>
        <c:ser>
          <c:idx val="5"/>
          <c:order val="5"/>
          <c:tx>
            <c:strRef>
              <c:f>Eau!$H$7</c:f>
              <c:strCache>
                <c:ptCount val="1"/>
                <c:pt idx="0">
                  <c:v>2015</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Eau!$H$8:$H$19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DAD6-46E3-A880-615A1843A022}"/>
            </c:ext>
          </c:extLst>
        </c:ser>
        <c:ser>
          <c:idx val="6"/>
          <c:order val="6"/>
          <c:tx>
            <c:strRef>
              <c:f>Eau!$I$7</c:f>
              <c:strCache>
                <c:ptCount val="1"/>
                <c:pt idx="0">
                  <c:v>2016</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Eau!$I$8:$I$19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DAD6-46E3-A880-615A1843A022}"/>
            </c:ext>
          </c:extLst>
        </c:ser>
        <c:ser>
          <c:idx val="7"/>
          <c:order val="7"/>
          <c:tx>
            <c:strRef>
              <c:f>Eau!$J$7</c:f>
              <c:strCache>
                <c:ptCount val="1"/>
                <c:pt idx="0">
                  <c:v>2017</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Eau!$J$8:$J$19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DAD6-46E3-A880-615A1843A022}"/>
            </c:ext>
          </c:extLst>
        </c:ser>
        <c:ser>
          <c:idx val="8"/>
          <c:order val="8"/>
          <c:tx>
            <c:strRef>
              <c:f>Eau!$K$7</c:f>
              <c:strCache>
                <c:ptCount val="1"/>
                <c:pt idx="0">
                  <c:v>2018</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Eau!$K$8:$K$19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DAD6-46E3-A880-615A1843A022}"/>
            </c:ext>
          </c:extLst>
        </c:ser>
        <c:ser>
          <c:idx val="9"/>
          <c:order val="9"/>
          <c:tx>
            <c:strRef>
              <c:f>Eau!$L$7</c:f>
              <c:strCache>
                <c:ptCount val="1"/>
                <c:pt idx="0">
                  <c:v>2019</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Eau!$L$8:$L$19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DAD6-46E3-A880-615A1843A022}"/>
            </c:ext>
          </c:extLst>
        </c:ser>
        <c:ser>
          <c:idx val="10"/>
          <c:order val="10"/>
          <c:tx>
            <c:strRef>
              <c:f>Eau!$M$7</c:f>
              <c:strCache>
                <c:ptCount val="1"/>
                <c:pt idx="0">
                  <c:v>2020</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Eau!$M$8:$M$19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DAD6-46E3-A880-615A1843A022}"/>
            </c:ext>
          </c:extLst>
        </c:ser>
        <c:ser>
          <c:idx val="11"/>
          <c:order val="11"/>
          <c:tx>
            <c:strRef>
              <c:f>Eau!$N$7</c:f>
              <c:strCache>
                <c:ptCount val="1"/>
                <c:pt idx="0">
                  <c:v>2021</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Eau!$N$8:$N$19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DAD6-46E3-A880-615A1843A022}"/>
            </c:ext>
          </c:extLst>
        </c:ser>
        <c:ser>
          <c:idx val="12"/>
          <c:order val="12"/>
          <c:tx>
            <c:strRef>
              <c:f>Eau!$O$7</c:f>
              <c:strCache>
                <c:ptCount val="1"/>
                <c:pt idx="0">
                  <c:v>2022</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Eau!$O$8:$O$19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DAD6-46E3-A880-615A1843A022}"/>
            </c:ext>
          </c:extLst>
        </c:ser>
        <c:ser>
          <c:idx val="13"/>
          <c:order val="13"/>
          <c:tx>
            <c:strRef>
              <c:f>Eau!$P$7</c:f>
              <c:strCache>
                <c:ptCount val="1"/>
                <c:pt idx="0">
                  <c:v>2023</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Eau!$P$8:$P$19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DAD6-46E3-A880-615A1843A022}"/>
            </c:ext>
          </c:extLst>
        </c:ser>
        <c:ser>
          <c:idx val="14"/>
          <c:order val="14"/>
          <c:tx>
            <c:strRef>
              <c:f>Eau!$Q$7</c:f>
              <c:strCache>
                <c:ptCount val="1"/>
                <c:pt idx="0">
                  <c:v>2024</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Eau!$Q$8:$Q$19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DAD6-46E3-A880-615A1843A022}"/>
            </c:ext>
          </c:extLst>
        </c:ser>
        <c:ser>
          <c:idx val="15"/>
          <c:order val="15"/>
          <c:tx>
            <c:strRef>
              <c:f>Eau!$R$7</c:f>
              <c:strCache>
                <c:ptCount val="1"/>
                <c:pt idx="0">
                  <c:v>2025</c:v>
                </c:pt>
              </c:strCache>
            </c:strRef>
          </c:tx>
          <c:marker>
            <c:symbol val="none"/>
          </c:marker>
          <c:cat>
            <c:strRef>
              <c:f>Eau!$B$8:$B$19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Eau!$R$8:$R$19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DAD6-46E3-A880-615A1843A022}"/>
            </c:ext>
          </c:extLst>
        </c:ser>
        <c:dLbls>
          <c:showLegendKey val="0"/>
          <c:showVal val="0"/>
          <c:showCatName val="0"/>
          <c:showSerName val="0"/>
          <c:showPercent val="0"/>
          <c:showBubbleSize val="0"/>
        </c:dLbls>
        <c:marker val="1"/>
        <c:smooth val="0"/>
        <c:axId val="127690624"/>
        <c:axId val="127692160"/>
      </c:lineChart>
      <c:catAx>
        <c:axId val="127690624"/>
        <c:scaling>
          <c:orientation val="minMax"/>
        </c:scaling>
        <c:delete val="0"/>
        <c:axPos val="b"/>
        <c:numFmt formatCode="General" sourceLinked="1"/>
        <c:majorTickMark val="out"/>
        <c:minorTickMark val="none"/>
        <c:tickLblPos val="nextTo"/>
        <c:crossAx val="127692160"/>
        <c:crosses val="autoZero"/>
        <c:auto val="1"/>
        <c:lblAlgn val="ctr"/>
        <c:lblOffset val="100"/>
        <c:noMultiLvlLbl val="0"/>
      </c:catAx>
      <c:valAx>
        <c:axId val="127692160"/>
        <c:scaling>
          <c:orientation val="minMax"/>
        </c:scaling>
        <c:delete val="0"/>
        <c:axPos val="l"/>
        <c:majorGridlines/>
        <c:numFmt formatCode="#,##0" sourceLinked="1"/>
        <c:majorTickMark val="out"/>
        <c:minorTickMark val="none"/>
        <c:tickLblPos val="nextTo"/>
        <c:crossAx val="1276906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COUT EAU - €HTVA</a:t>
            </a: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Eau!$C$42:$R$42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B90B-4E75-93B9-3385930DC6A9}"/>
            </c:ext>
          </c:extLst>
        </c:ser>
        <c:dLbls>
          <c:showLegendKey val="0"/>
          <c:showVal val="0"/>
          <c:showCatName val="0"/>
          <c:showSerName val="0"/>
          <c:showPercent val="0"/>
          <c:showBubbleSize val="0"/>
        </c:dLbls>
        <c:gapWidth val="150"/>
        <c:axId val="127807488"/>
        <c:axId val="127809024"/>
      </c:barChart>
      <c:catAx>
        <c:axId val="127807488"/>
        <c:scaling>
          <c:orientation val="minMax"/>
        </c:scaling>
        <c:delete val="0"/>
        <c:axPos val="b"/>
        <c:numFmt formatCode="0" sourceLinked="1"/>
        <c:majorTickMark val="none"/>
        <c:minorTickMark val="none"/>
        <c:tickLblPos val="nextTo"/>
        <c:crossAx val="127809024"/>
        <c:crosses val="autoZero"/>
        <c:auto val="1"/>
        <c:lblAlgn val="ctr"/>
        <c:lblOffset val="100"/>
        <c:noMultiLvlLbl val="0"/>
      </c:catAx>
      <c:valAx>
        <c:axId val="127809024"/>
        <c:scaling>
          <c:orientation val="minMax"/>
        </c:scaling>
        <c:delete val="0"/>
        <c:axPos val="l"/>
        <c:majorGridlines/>
        <c:numFmt formatCode="#,##0" sourceLinked="1"/>
        <c:majorTickMark val="none"/>
        <c:minorTickMark val="none"/>
        <c:tickLblPos val="nextTo"/>
        <c:crossAx val="127807488"/>
        <c:crosses val="autoZero"/>
        <c:crossBetween val="between"/>
      </c:valAx>
    </c:plotArea>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Eau!$C$7</c:f>
              <c:strCache>
                <c:ptCount val="1"/>
                <c:pt idx="0">
                  <c:v>2010</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Eau!$C$30:$C$41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3144-4733-A319-BD390CC2B64B}"/>
            </c:ext>
          </c:extLst>
        </c:ser>
        <c:ser>
          <c:idx val="1"/>
          <c:order val="1"/>
          <c:tx>
            <c:strRef>
              <c:f>Eau!$D$7</c:f>
              <c:strCache>
                <c:ptCount val="1"/>
                <c:pt idx="0">
                  <c:v>2011</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Eau!$D$30:$D$41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3144-4733-A319-BD390CC2B64B}"/>
            </c:ext>
          </c:extLst>
        </c:ser>
        <c:ser>
          <c:idx val="2"/>
          <c:order val="2"/>
          <c:tx>
            <c:strRef>
              <c:f>Eau!$E$7</c:f>
              <c:strCache>
                <c:ptCount val="1"/>
                <c:pt idx="0">
                  <c:v>2012</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Eau!$E$30:$E$41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3144-4733-A319-BD390CC2B64B}"/>
            </c:ext>
          </c:extLst>
        </c:ser>
        <c:ser>
          <c:idx val="3"/>
          <c:order val="3"/>
          <c:tx>
            <c:strRef>
              <c:f>Eau!$F$7</c:f>
              <c:strCache>
                <c:ptCount val="1"/>
                <c:pt idx="0">
                  <c:v>2013</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Eau!$F$30:$F$41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3144-4733-A319-BD390CC2B64B}"/>
            </c:ext>
          </c:extLst>
        </c:ser>
        <c:ser>
          <c:idx val="4"/>
          <c:order val="4"/>
          <c:tx>
            <c:strRef>
              <c:f>Eau!$G$7</c:f>
              <c:strCache>
                <c:ptCount val="1"/>
                <c:pt idx="0">
                  <c:v>2014</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Eau!$G$30:$G$41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3144-4733-A319-BD390CC2B64B}"/>
            </c:ext>
          </c:extLst>
        </c:ser>
        <c:ser>
          <c:idx val="5"/>
          <c:order val="5"/>
          <c:tx>
            <c:strRef>
              <c:f>Eau!$H$7</c:f>
              <c:strCache>
                <c:ptCount val="1"/>
                <c:pt idx="0">
                  <c:v>2015</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Eau!$H$30:$H$41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3144-4733-A319-BD390CC2B64B}"/>
            </c:ext>
          </c:extLst>
        </c:ser>
        <c:ser>
          <c:idx val="6"/>
          <c:order val="6"/>
          <c:tx>
            <c:strRef>
              <c:f>Eau!$I$7</c:f>
              <c:strCache>
                <c:ptCount val="1"/>
                <c:pt idx="0">
                  <c:v>2016</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Eau!$I$30:$I$41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3144-4733-A319-BD390CC2B64B}"/>
            </c:ext>
          </c:extLst>
        </c:ser>
        <c:ser>
          <c:idx val="7"/>
          <c:order val="7"/>
          <c:tx>
            <c:strRef>
              <c:f>Eau!$J$7</c:f>
              <c:strCache>
                <c:ptCount val="1"/>
                <c:pt idx="0">
                  <c:v>2017</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Eau!$J$30:$J$41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3144-4733-A319-BD390CC2B64B}"/>
            </c:ext>
          </c:extLst>
        </c:ser>
        <c:ser>
          <c:idx val="8"/>
          <c:order val="8"/>
          <c:tx>
            <c:strRef>
              <c:f>Eau!$K$7</c:f>
              <c:strCache>
                <c:ptCount val="1"/>
                <c:pt idx="0">
                  <c:v>2018</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Eau!$K$30:$K$41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3144-4733-A319-BD390CC2B64B}"/>
            </c:ext>
          </c:extLst>
        </c:ser>
        <c:ser>
          <c:idx val="9"/>
          <c:order val="9"/>
          <c:tx>
            <c:strRef>
              <c:f>Eau!$L$7</c:f>
              <c:strCache>
                <c:ptCount val="1"/>
                <c:pt idx="0">
                  <c:v>2019</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Eau!$L$30:$L$41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3144-4733-A319-BD390CC2B64B}"/>
            </c:ext>
          </c:extLst>
        </c:ser>
        <c:ser>
          <c:idx val="10"/>
          <c:order val="10"/>
          <c:tx>
            <c:strRef>
              <c:f>Eau!$M$7</c:f>
              <c:strCache>
                <c:ptCount val="1"/>
                <c:pt idx="0">
                  <c:v>2020</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Eau!$M$30:$M$41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3144-4733-A319-BD390CC2B64B}"/>
            </c:ext>
          </c:extLst>
        </c:ser>
        <c:ser>
          <c:idx val="11"/>
          <c:order val="11"/>
          <c:tx>
            <c:strRef>
              <c:f>Eau!$N$7</c:f>
              <c:strCache>
                <c:ptCount val="1"/>
                <c:pt idx="0">
                  <c:v>2021</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Eau!$N$30:$N$41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3144-4733-A319-BD390CC2B64B}"/>
            </c:ext>
          </c:extLst>
        </c:ser>
        <c:ser>
          <c:idx val="12"/>
          <c:order val="12"/>
          <c:tx>
            <c:strRef>
              <c:f>Eau!$O$7</c:f>
              <c:strCache>
                <c:ptCount val="1"/>
                <c:pt idx="0">
                  <c:v>2022</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Eau!$O$30:$O$41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3144-4733-A319-BD390CC2B64B}"/>
            </c:ext>
          </c:extLst>
        </c:ser>
        <c:ser>
          <c:idx val="13"/>
          <c:order val="13"/>
          <c:tx>
            <c:strRef>
              <c:f>Eau!$P$7</c:f>
              <c:strCache>
                <c:ptCount val="1"/>
                <c:pt idx="0">
                  <c:v>2023</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Eau!$P$30:$P$41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3144-4733-A319-BD390CC2B64B}"/>
            </c:ext>
          </c:extLst>
        </c:ser>
        <c:ser>
          <c:idx val="14"/>
          <c:order val="14"/>
          <c:tx>
            <c:strRef>
              <c:f>Eau!$Q$7</c:f>
              <c:strCache>
                <c:ptCount val="1"/>
                <c:pt idx="0">
                  <c:v>2024</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Eau!$Q$30:$Q$41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3144-4733-A319-BD390CC2B64B}"/>
            </c:ext>
          </c:extLst>
        </c:ser>
        <c:ser>
          <c:idx val="15"/>
          <c:order val="15"/>
          <c:tx>
            <c:strRef>
              <c:f>Eau!$R$7</c:f>
              <c:strCache>
                <c:ptCount val="1"/>
                <c:pt idx="0">
                  <c:v>2025</c:v>
                </c:pt>
              </c:strCache>
            </c:strRef>
          </c:tx>
          <c:marker>
            <c:symbol val="none"/>
          </c:marker>
          <c:cat>
            <c:strRef>
              <c:f>Eau!$B$30:$B$41</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Eau!$R$30:$R$41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3144-4733-A319-BD390CC2B64B}"/>
            </c:ext>
          </c:extLst>
        </c:ser>
        <c:dLbls>
          <c:showLegendKey val="0"/>
          <c:showVal val="0"/>
          <c:showCatName val="0"/>
          <c:showSerName val="0"/>
          <c:showPercent val="0"/>
          <c:showBubbleSize val="0"/>
        </c:dLbls>
        <c:marker val="1"/>
        <c:smooth val="0"/>
        <c:axId val="127966592"/>
        <c:axId val="127976576"/>
      </c:lineChart>
      <c:catAx>
        <c:axId val="127966592"/>
        <c:scaling>
          <c:orientation val="minMax"/>
        </c:scaling>
        <c:delete val="0"/>
        <c:axPos val="b"/>
        <c:numFmt formatCode="General" sourceLinked="1"/>
        <c:majorTickMark val="out"/>
        <c:minorTickMark val="none"/>
        <c:tickLblPos val="nextTo"/>
        <c:crossAx val="127976576"/>
        <c:crosses val="autoZero"/>
        <c:auto val="1"/>
        <c:lblAlgn val="ctr"/>
        <c:lblOffset val="100"/>
        <c:noMultiLvlLbl val="0"/>
      </c:catAx>
      <c:valAx>
        <c:axId val="127976576"/>
        <c:scaling>
          <c:orientation val="minMax"/>
        </c:scaling>
        <c:delete val="0"/>
        <c:axPos val="l"/>
        <c:majorGridlines/>
        <c:numFmt formatCode="#,##0" sourceLinked="1"/>
        <c:majorTickMark val="out"/>
        <c:minorTickMark val="none"/>
        <c:tickLblPos val="nextTo"/>
        <c:crossAx val="1279665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PRIX DE L'EAU - €HTVA/m3</a:t>
            </a: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Eau!$C$84:$R$84</c:f>
              <c:numCache>
                <c:formatCode>#,##0.000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409C-4D06-990D-EBDBFE661DF8}"/>
            </c:ext>
          </c:extLst>
        </c:ser>
        <c:dLbls>
          <c:showLegendKey val="0"/>
          <c:showVal val="0"/>
          <c:showCatName val="0"/>
          <c:showSerName val="0"/>
          <c:showPercent val="0"/>
          <c:showBubbleSize val="0"/>
        </c:dLbls>
        <c:gapWidth val="150"/>
        <c:axId val="128005632"/>
        <c:axId val="128007168"/>
      </c:barChart>
      <c:catAx>
        <c:axId val="128005632"/>
        <c:scaling>
          <c:orientation val="minMax"/>
        </c:scaling>
        <c:delete val="0"/>
        <c:axPos val="b"/>
        <c:numFmt formatCode="0" sourceLinked="1"/>
        <c:majorTickMark val="none"/>
        <c:minorTickMark val="none"/>
        <c:tickLblPos val="nextTo"/>
        <c:crossAx val="128007168"/>
        <c:crosses val="autoZero"/>
        <c:auto val="1"/>
        <c:lblAlgn val="ctr"/>
        <c:lblOffset val="100"/>
        <c:noMultiLvlLbl val="0"/>
      </c:catAx>
      <c:valAx>
        <c:axId val="128007168"/>
        <c:scaling>
          <c:orientation val="minMax"/>
        </c:scaling>
        <c:delete val="0"/>
        <c:axPos val="l"/>
        <c:majorGridlines/>
        <c:numFmt formatCode="#,##0.000" sourceLinked="1"/>
        <c:majorTickMark val="none"/>
        <c:minorTickMark val="none"/>
        <c:tickLblPos val="nextTo"/>
        <c:crossAx val="128005632"/>
        <c:crosses val="autoZero"/>
        <c:crossBetween val="between"/>
      </c:valAx>
    </c:plotArea>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Eau!$C$7</c:f>
              <c:strCache>
                <c:ptCount val="1"/>
                <c:pt idx="0">
                  <c:v>2010</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Eau!$C$72:$C$83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71BA-4325-8633-B54D824B4FBC}"/>
            </c:ext>
          </c:extLst>
        </c:ser>
        <c:ser>
          <c:idx val="1"/>
          <c:order val="1"/>
          <c:tx>
            <c:strRef>
              <c:f>Eau!$D$7</c:f>
              <c:strCache>
                <c:ptCount val="1"/>
                <c:pt idx="0">
                  <c:v>2011</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Eau!$D$72:$D$83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71BA-4325-8633-B54D824B4FBC}"/>
            </c:ext>
          </c:extLst>
        </c:ser>
        <c:ser>
          <c:idx val="2"/>
          <c:order val="2"/>
          <c:tx>
            <c:strRef>
              <c:f>Eau!$E$7</c:f>
              <c:strCache>
                <c:ptCount val="1"/>
                <c:pt idx="0">
                  <c:v>2012</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Eau!$E$72:$E$83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1BA-4325-8633-B54D824B4FBC}"/>
            </c:ext>
          </c:extLst>
        </c:ser>
        <c:ser>
          <c:idx val="3"/>
          <c:order val="3"/>
          <c:tx>
            <c:strRef>
              <c:f>Eau!$F$7</c:f>
              <c:strCache>
                <c:ptCount val="1"/>
                <c:pt idx="0">
                  <c:v>2013</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Eau!$F$72:$F$83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1BA-4325-8633-B54D824B4FBC}"/>
            </c:ext>
          </c:extLst>
        </c:ser>
        <c:ser>
          <c:idx val="4"/>
          <c:order val="4"/>
          <c:tx>
            <c:strRef>
              <c:f>Eau!$G$7</c:f>
              <c:strCache>
                <c:ptCount val="1"/>
                <c:pt idx="0">
                  <c:v>2014</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Eau!$G$72:$G$83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1BA-4325-8633-B54D824B4FBC}"/>
            </c:ext>
          </c:extLst>
        </c:ser>
        <c:ser>
          <c:idx val="5"/>
          <c:order val="5"/>
          <c:tx>
            <c:strRef>
              <c:f>Eau!$H$7</c:f>
              <c:strCache>
                <c:ptCount val="1"/>
                <c:pt idx="0">
                  <c:v>2015</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Eau!$H$72:$H$83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71BA-4325-8633-B54D824B4FBC}"/>
            </c:ext>
          </c:extLst>
        </c:ser>
        <c:ser>
          <c:idx val="6"/>
          <c:order val="6"/>
          <c:tx>
            <c:strRef>
              <c:f>Eau!$I$7</c:f>
              <c:strCache>
                <c:ptCount val="1"/>
                <c:pt idx="0">
                  <c:v>2016</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Eau!$I$72:$I$83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71BA-4325-8633-B54D824B4FBC}"/>
            </c:ext>
          </c:extLst>
        </c:ser>
        <c:ser>
          <c:idx val="7"/>
          <c:order val="7"/>
          <c:tx>
            <c:strRef>
              <c:f>Eau!$J$7</c:f>
              <c:strCache>
                <c:ptCount val="1"/>
                <c:pt idx="0">
                  <c:v>2017</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Eau!$J$72:$J$83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71BA-4325-8633-B54D824B4FBC}"/>
            </c:ext>
          </c:extLst>
        </c:ser>
        <c:ser>
          <c:idx val="8"/>
          <c:order val="8"/>
          <c:tx>
            <c:strRef>
              <c:f>Eau!$K$7</c:f>
              <c:strCache>
                <c:ptCount val="1"/>
                <c:pt idx="0">
                  <c:v>2018</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Eau!$K$72:$K$83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71BA-4325-8633-B54D824B4FBC}"/>
            </c:ext>
          </c:extLst>
        </c:ser>
        <c:ser>
          <c:idx val="9"/>
          <c:order val="9"/>
          <c:tx>
            <c:strRef>
              <c:f>Eau!$L$7</c:f>
              <c:strCache>
                <c:ptCount val="1"/>
                <c:pt idx="0">
                  <c:v>2019</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Eau!$L$72:$L$83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71BA-4325-8633-B54D824B4FBC}"/>
            </c:ext>
          </c:extLst>
        </c:ser>
        <c:ser>
          <c:idx val="10"/>
          <c:order val="10"/>
          <c:tx>
            <c:strRef>
              <c:f>Eau!$M$7</c:f>
              <c:strCache>
                <c:ptCount val="1"/>
                <c:pt idx="0">
                  <c:v>2020</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Eau!$M$72:$M$83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71BA-4325-8633-B54D824B4FBC}"/>
            </c:ext>
          </c:extLst>
        </c:ser>
        <c:ser>
          <c:idx val="11"/>
          <c:order val="11"/>
          <c:tx>
            <c:strRef>
              <c:f>Eau!$N$7</c:f>
              <c:strCache>
                <c:ptCount val="1"/>
                <c:pt idx="0">
                  <c:v>2021</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Eau!$N$72:$N$83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71BA-4325-8633-B54D824B4FBC}"/>
            </c:ext>
          </c:extLst>
        </c:ser>
        <c:ser>
          <c:idx val="12"/>
          <c:order val="12"/>
          <c:tx>
            <c:strRef>
              <c:f>Eau!$O$7</c:f>
              <c:strCache>
                <c:ptCount val="1"/>
                <c:pt idx="0">
                  <c:v>2022</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Eau!$O$72:$O$83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71BA-4325-8633-B54D824B4FBC}"/>
            </c:ext>
          </c:extLst>
        </c:ser>
        <c:ser>
          <c:idx val="13"/>
          <c:order val="13"/>
          <c:tx>
            <c:strRef>
              <c:f>Eau!$P$7</c:f>
              <c:strCache>
                <c:ptCount val="1"/>
                <c:pt idx="0">
                  <c:v>2023</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Eau!$P$72:$P$83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71BA-4325-8633-B54D824B4FBC}"/>
            </c:ext>
          </c:extLst>
        </c:ser>
        <c:ser>
          <c:idx val="14"/>
          <c:order val="14"/>
          <c:tx>
            <c:strRef>
              <c:f>Eau!$Q$7</c:f>
              <c:strCache>
                <c:ptCount val="1"/>
                <c:pt idx="0">
                  <c:v>2024</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Eau!$Q$72:$Q$83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71BA-4325-8633-B54D824B4FBC}"/>
            </c:ext>
          </c:extLst>
        </c:ser>
        <c:ser>
          <c:idx val="15"/>
          <c:order val="15"/>
          <c:tx>
            <c:strRef>
              <c:f>Eau!$R$7</c:f>
              <c:strCache>
                <c:ptCount val="1"/>
                <c:pt idx="0">
                  <c:v>2025</c:v>
                </c:pt>
              </c:strCache>
            </c:strRef>
          </c:tx>
          <c:marker>
            <c:symbol val="none"/>
          </c:marker>
          <c:cat>
            <c:strRef>
              <c:f>Eau!$B$72:$B$83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Eau!$R$72:$R$83</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71BA-4325-8633-B54D824B4FBC}"/>
            </c:ext>
          </c:extLst>
        </c:ser>
        <c:dLbls>
          <c:showLegendKey val="0"/>
          <c:showVal val="0"/>
          <c:showCatName val="0"/>
          <c:showSerName val="0"/>
          <c:showPercent val="0"/>
          <c:showBubbleSize val="0"/>
        </c:dLbls>
        <c:marker val="1"/>
        <c:smooth val="0"/>
        <c:axId val="128078976"/>
        <c:axId val="128080512"/>
      </c:lineChart>
      <c:catAx>
        <c:axId val="128078976"/>
        <c:scaling>
          <c:orientation val="minMax"/>
        </c:scaling>
        <c:delete val="0"/>
        <c:axPos val="b"/>
        <c:numFmt formatCode="General" sourceLinked="1"/>
        <c:majorTickMark val="out"/>
        <c:minorTickMark val="none"/>
        <c:tickLblPos val="nextTo"/>
        <c:crossAx val="128080512"/>
        <c:crosses val="autoZero"/>
        <c:auto val="1"/>
        <c:lblAlgn val="ctr"/>
        <c:lblOffset val="100"/>
        <c:noMultiLvlLbl val="0"/>
      </c:catAx>
      <c:valAx>
        <c:axId val="128080512"/>
        <c:scaling>
          <c:orientation val="minMax"/>
        </c:scaling>
        <c:delete val="0"/>
        <c:axPos val="l"/>
        <c:majorGridlines/>
        <c:numFmt formatCode="#,##0.000" sourceLinked="1"/>
        <c:majorTickMark val="out"/>
        <c:minorTickMark val="none"/>
        <c:tickLblPos val="nextTo"/>
        <c:crossAx val="1280789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mn-lt"/>
                <a:ea typeface="+mn-ea"/>
                <a:cs typeface="+mn-cs"/>
              </a:defRPr>
            </a:pPr>
            <a:r>
              <a:rPr lang="fr-FR" sz="1400" b="1" i="0" baseline="0">
                <a:effectLst/>
              </a:rPr>
              <a:t>CONSOMMATION EAU - m3 (Relevé compteur)</a:t>
            </a:r>
            <a:endParaRPr lang="fr-FR"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mn-lt"/>
                <a:ea typeface="+mn-ea"/>
                <a:cs typeface="+mn-cs"/>
              </a:defRPr>
            </a:pPr>
            <a:r>
              <a:rPr lang="fr-FR" sz="1400" b="1" i="0" baseline="0">
                <a:effectLst/>
              </a:rPr>
              <a:t> </a:t>
            </a:r>
            <a:endParaRPr lang="fr-FR" sz="1100">
              <a:effectLst/>
            </a:endParaRP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Eau!$C$125:$R$125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C759-42FE-8147-B0B19DA8159D}"/>
            </c:ext>
          </c:extLst>
        </c:ser>
        <c:dLbls>
          <c:showLegendKey val="0"/>
          <c:showVal val="0"/>
          <c:showCatName val="0"/>
          <c:showSerName val="0"/>
          <c:showPercent val="0"/>
          <c:showBubbleSize val="0"/>
        </c:dLbls>
        <c:gapWidth val="150"/>
        <c:axId val="128191872"/>
        <c:axId val="128197760"/>
      </c:barChart>
      <c:catAx>
        <c:axId val="128191872"/>
        <c:scaling>
          <c:orientation val="minMax"/>
        </c:scaling>
        <c:delete val="0"/>
        <c:axPos val="b"/>
        <c:numFmt formatCode="0" sourceLinked="1"/>
        <c:majorTickMark val="none"/>
        <c:minorTickMark val="none"/>
        <c:tickLblPos val="nextTo"/>
        <c:crossAx val="128197760"/>
        <c:crosses val="autoZero"/>
        <c:auto val="1"/>
        <c:lblAlgn val="ctr"/>
        <c:lblOffset val="100"/>
        <c:noMultiLvlLbl val="0"/>
      </c:catAx>
      <c:valAx>
        <c:axId val="128197760"/>
        <c:scaling>
          <c:orientation val="minMax"/>
        </c:scaling>
        <c:delete val="0"/>
        <c:axPos val="l"/>
        <c:majorGridlines/>
        <c:numFmt formatCode="#,##0" sourceLinked="1"/>
        <c:majorTickMark val="none"/>
        <c:minorTickMark val="none"/>
        <c:tickLblPos val="nextTo"/>
        <c:crossAx val="128191872"/>
        <c:crosses val="autoZero"/>
        <c:crossBetween val="between"/>
      </c:valAx>
    </c:plotArea>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Eau!$C$7</c:f>
              <c:strCache>
                <c:ptCount val="1"/>
                <c:pt idx="0">
                  <c:v>2010</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Eau!$C$113:$C$124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BECD-44A5-96F9-5D18D11D7371}"/>
            </c:ext>
          </c:extLst>
        </c:ser>
        <c:ser>
          <c:idx val="1"/>
          <c:order val="1"/>
          <c:tx>
            <c:strRef>
              <c:f>Eau!$D$7</c:f>
              <c:strCache>
                <c:ptCount val="1"/>
                <c:pt idx="0">
                  <c:v>2011</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Eau!$D$113:$D$124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BECD-44A5-96F9-5D18D11D7371}"/>
            </c:ext>
          </c:extLst>
        </c:ser>
        <c:ser>
          <c:idx val="2"/>
          <c:order val="2"/>
          <c:tx>
            <c:strRef>
              <c:f>Eau!$E$7</c:f>
              <c:strCache>
                <c:ptCount val="1"/>
                <c:pt idx="0">
                  <c:v>2012</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Eau!$E$113:$E$124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BECD-44A5-96F9-5D18D11D7371}"/>
            </c:ext>
          </c:extLst>
        </c:ser>
        <c:ser>
          <c:idx val="3"/>
          <c:order val="3"/>
          <c:tx>
            <c:strRef>
              <c:f>Eau!$F$7</c:f>
              <c:strCache>
                <c:ptCount val="1"/>
                <c:pt idx="0">
                  <c:v>2013</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Eau!$F$113:$F$124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BECD-44A5-96F9-5D18D11D7371}"/>
            </c:ext>
          </c:extLst>
        </c:ser>
        <c:ser>
          <c:idx val="4"/>
          <c:order val="4"/>
          <c:tx>
            <c:strRef>
              <c:f>Eau!$G$7</c:f>
              <c:strCache>
                <c:ptCount val="1"/>
                <c:pt idx="0">
                  <c:v>2014</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Eau!$G$113:$G$124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BECD-44A5-96F9-5D18D11D7371}"/>
            </c:ext>
          </c:extLst>
        </c:ser>
        <c:ser>
          <c:idx val="5"/>
          <c:order val="5"/>
          <c:tx>
            <c:strRef>
              <c:f>Eau!$H$7</c:f>
              <c:strCache>
                <c:ptCount val="1"/>
                <c:pt idx="0">
                  <c:v>2015</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Eau!$H$113:$H$124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BECD-44A5-96F9-5D18D11D7371}"/>
            </c:ext>
          </c:extLst>
        </c:ser>
        <c:ser>
          <c:idx val="6"/>
          <c:order val="6"/>
          <c:tx>
            <c:strRef>
              <c:f>Eau!$I$7</c:f>
              <c:strCache>
                <c:ptCount val="1"/>
                <c:pt idx="0">
                  <c:v>2016</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Eau!$I$113:$I$124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BECD-44A5-96F9-5D18D11D7371}"/>
            </c:ext>
          </c:extLst>
        </c:ser>
        <c:ser>
          <c:idx val="7"/>
          <c:order val="7"/>
          <c:tx>
            <c:strRef>
              <c:f>Eau!$J$7</c:f>
              <c:strCache>
                <c:ptCount val="1"/>
                <c:pt idx="0">
                  <c:v>2017</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Eau!$J$113:$J$124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BECD-44A5-96F9-5D18D11D7371}"/>
            </c:ext>
          </c:extLst>
        </c:ser>
        <c:ser>
          <c:idx val="8"/>
          <c:order val="8"/>
          <c:tx>
            <c:strRef>
              <c:f>Eau!$K$7</c:f>
              <c:strCache>
                <c:ptCount val="1"/>
                <c:pt idx="0">
                  <c:v>2018</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Eau!$K$113:$K$124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BECD-44A5-96F9-5D18D11D7371}"/>
            </c:ext>
          </c:extLst>
        </c:ser>
        <c:ser>
          <c:idx val="9"/>
          <c:order val="9"/>
          <c:tx>
            <c:strRef>
              <c:f>Eau!$L$7</c:f>
              <c:strCache>
                <c:ptCount val="1"/>
                <c:pt idx="0">
                  <c:v>2019</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Eau!$L$113:$L$124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BECD-44A5-96F9-5D18D11D7371}"/>
            </c:ext>
          </c:extLst>
        </c:ser>
        <c:ser>
          <c:idx val="10"/>
          <c:order val="10"/>
          <c:tx>
            <c:strRef>
              <c:f>Eau!$M$7</c:f>
              <c:strCache>
                <c:ptCount val="1"/>
                <c:pt idx="0">
                  <c:v>2020</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Eau!$M$113:$M$124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BECD-44A5-96F9-5D18D11D7371}"/>
            </c:ext>
          </c:extLst>
        </c:ser>
        <c:ser>
          <c:idx val="11"/>
          <c:order val="11"/>
          <c:tx>
            <c:strRef>
              <c:f>Eau!$N$7</c:f>
              <c:strCache>
                <c:ptCount val="1"/>
                <c:pt idx="0">
                  <c:v>2021</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Eau!$N$113:$N$124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BECD-44A5-96F9-5D18D11D7371}"/>
            </c:ext>
          </c:extLst>
        </c:ser>
        <c:ser>
          <c:idx val="12"/>
          <c:order val="12"/>
          <c:tx>
            <c:strRef>
              <c:f>Eau!$O$7</c:f>
              <c:strCache>
                <c:ptCount val="1"/>
                <c:pt idx="0">
                  <c:v>2022</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Eau!$O$113:$O$124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BECD-44A5-96F9-5D18D11D7371}"/>
            </c:ext>
          </c:extLst>
        </c:ser>
        <c:ser>
          <c:idx val="13"/>
          <c:order val="13"/>
          <c:tx>
            <c:strRef>
              <c:f>Eau!$P$7</c:f>
              <c:strCache>
                <c:ptCount val="1"/>
                <c:pt idx="0">
                  <c:v>2023</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Eau!$P$113:$P$124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BECD-44A5-96F9-5D18D11D7371}"/>
            </c:ext>
          </c:extLst>
        </c:ser>
        <c:ser>
          <c:idx val="14"/>
          <c:order val="14"/>
          <c:tx>
            <c:strRef>
              <c:f>Eau!$Q$7</c:f>
              <c:strCache>
                <c:ptCount val="1"/>
                <c:pt idx="0">
                  <c:v>2024</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Eau!$Q$113:$Q$124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BECD-44A5-96F9-5D18D11D7371}"/>
            </c:ext>
          </c:extLst>
        </c:ser>
        <c:ser>
          <c:idx val="15"/>
          <c:order val="15"/>
          <c:tx>
            <c:strRef>
              <c:f>Eau!$R$7</c:f>
              <c:strCache>
                <c:ptCount val="1"/>
                <c:pt idx="0">
                  <c:v>2025</c:v>
                </c:pt>
              </c:strCache>
            </c:strRef>
          </c:tx>
          <c:marker>
            <c:symbol val="none"/>
          </c:marker>
          <c:cat>
            <c:strRef>
              <c:f>Eau!$B$113:$B$124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Eau!$R$113:$R$124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BECD-44A5-96F9-5D18D11D7371}"/>
            </c:ext>
          </c:extLst>
        </c:ser>
        <c:dLbls>
          <c:showLegendKey val="0"/>
          <c:showVal val="0"/>
          <c:showCatName val="0"/>
          <c:showSerName val="0"/>
          <c:showPercent val="0"/>
          <c:showBubbleSize val="0"/>
        </c:dLbls>
        <c:marker val="1"/>
        <c:smooth val="0"/>
        <c:axId val="128281600"/>
        <c:axId val="128295680"/>
      </c:lineChart>
      <c:catAx>
        <c:axId val="128281600"/>
        <c:scaling>
          <c:orientation val="minMax"/>
        </c:scaling>
        <c:delete val="0"/>
        <c:axPos val="b"/>
        <c:numFmt formatCode="General" sourceLinked="1"/>
        <c:majorTickMark val="out"/>
        <c:minorTickMark val="none"/>
        <c:tickLblPos val="nextTo"/>
        <c:crossAx val="128295680"/>
        <c:crosses val="autoZero"/>
        <c:auto val="1"/>
        <c:lblAlgn val="ctr"/>
        <c:lblOffset val="100"/>
        <c:noMultiLvlLbl val="0"/>
      </c:catAx>
      <c:valAx>
        <c:axId val="128295680"/>
        <c:scaling>
          <c:orientation val="minMax"/>
        </c:scaling>
        <c:delete val="0"/>
        <c:axPos val="l"/>
        <c:majorGridlines/>
        <c:numFmt formatCode="#,##0" sourceLinked="1"/>
        <c:majorTickMark val="out"/>
        <c:minorTickMark val="none"/>
        <c:tickLblPos val="nextTo"/>
        <c:crossAx val="1282816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EMISSION EAU - kgCO2</a:t>
            </a: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Eau!$C$63:$R$63</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FB1B-4CB6-9145-387919259527}"/>
            </c:ext>
          </c:extLst>
        </c:ser>
        <c:dLbls>
          <c:showLegendKey val="0"/>
          <c:showVal val="0"/>
          <c:showCatName val="0"/>
          <c:showSerName val="0"/>
          <c:showPercent val="0"/>
          <c:showBubbleSize val="0"/>
        </c:dLbls>
        <c:gapWidth val="150"/>
        <c:axId val="128316544"/>
        <c:axId val="128318080"/>
      </c:barChart>
      <c:catAx>
        <c:axId val="128316544"/>
        <c:scaling>
          <c:orientation val="minMax"/>
        </c:scaling>
        <c:delete val="0"/>
        <c:axPos val="b"/>
        <c:numFmt formatCode="0" sourceLinked="1"/>
        <c:majorTickMark val="none"/>
        <c:minorTickMark val="none"/>
        <c:tickLblPos val="nextTo"/>
        <c:crossAx val="128318080"/>
        <c:crosses val="autoZero"/>
        <c:auto val="1"/>
        <c:lblAlgn val="ctr"/>
        <c:lblOffset val="100"/>
        <c:noMultiLvlLbl val="0"/>
      </c:catAx>
      <c:valAx>
        <c:axId val="128318080"/>
        <c:scaling>
          <c:orientation val="minMax"/>
        </c:scaling>
        <c:delete val="0"/>
        <c:axPos val="l"/>
        <c:majorGridlines/>
        <c:numFmt formatCode="#,##0" sourceLinked="1"/>
        <c:majorTickMark val="none"/>
        <c:minorTickMark val="none"/>
        <c:tickLblPos val="nextTo"/>
        <c:crossAx val="128316544"/>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Eau!$C$7</c:f>
              <c:strCache>
                <c:ptCount val="1"/>
                <c:pt idx="0">
                  <c:v>2010</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Eau!$C$51:$C$62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51DD-4CF7-ABEB-F1CF442666C9}"/>
            </c:ext>
          </c:extLst>
        </c:ser>
        <c:ser>
          <c:idx val="1"/>
          <c:order val="1"/>
          <c:tx>
            <c:strRef>
              <c:f>Eau!$D$7</c:f>
              <c:strCache>
                <c:ptCount val="1"/>
                <c:pt idx="0">
                  <c:v>2011</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Eau!$D$51:$D$62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51DD-4CF7-ABEB-F1CF442666C9}"/>
            </c:ext>
          </c:extLst>
        </c:ser>
        <c:ser>
          <c:idx val="2"/>
          <c:order val="2"/>
          <c:tx>
            <c:strRef>
              <c:f>Eau!$E$7</c:f>
              <c:strCache>
                <c:ptCount val="1"/>
                <c:pt idx="0">
                  <c:v>2012</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Eau!$E$51:$E$62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51DD-4CF7-ABEB-F1CF442666C9}"/>
            </c:ext>
          </c:extLst>
        </c:ser>
        <c:ser>
          <c:idx val="3"/>
          <c:order val="3"/>
          <c:tx>
            <c:strRef>
              <c:f>Eau!$F$7</c:f>
              <c:strCache>
                <c:ptCount val="1"/>
                <c:pt idx="0">
                  <c:v>2013</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Eau!$F$51:$F$62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51DD-4CF7-ABEB-F1CF442666C9}"/>
            </c:ext>
          </c:extLst>
        </c:ser>
        <c:ser>
          <c:idx val="4"/>
          <c:order val="4"/>
          <c:tx>
            <c:strRef>
              <c:f>Eau!$G$7</c:f>
              <c:strCache>
                <c:ptCount val="1"/>
                <c:pt idx="0">
                  <c:v>2014</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Eau!$G$51:$G$62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51DD-4CF7-ABEB-F1CF442666C9}"/>
            </c:ext>
          </c:extLst>
        </c:ser>
        <c:ser>
          <c:idx val="5"/>
          <c:order val="5"/>
          <c:tx>
            <c:strRef>
              <c:f>Eau!$H$7</c:f>
              <c:strCache>
                <c:ptCount val="1"/>
                <c:pt idx="0">
                  <c:v>2015</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Eau!$H$51:$H$62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51DD-4CF7-ABEB-F1CF442666C9}"/>
            </c:ext>
          </c:extLst>
        </c:ser>
        <c:ser>
          <c:idx val="6"/>
          <c:order val="6"/>
          <c:tx>
            <c:strRef>
              <c:f>Eau!$I$7</c:f>
              <c:strCache>
                <c:ptCount val="1"/>
                <c:pt idx="0">
                  <c:v>2016</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Eau!$I$51:$I$62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51DD-4CF7-ABEB-F1CF442666C9}"/>
            </c:ext>
          </c:extLst>
        </c:ser>
        <c:ser>
          <c:idx val="7"/>
          <c:order val="7"/>
          <c:tx>
            <c:strRef>
              <c:f>Eau!$J$7</c:f>
              <c:strCache>
                <c:ptCount val="1"/>
                <c:pt idx="0">
                  <c:v>2017</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Eau!$J$51:$J$62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51DD-4CF7-ABEB-F1CF442666C9}"/>
            </c:ext>
          </c:extLst>
        </c:ser>
        <c:ser>
          <c:idx val="8"/>
          <c:order val="8"/>
          <c:tx>
            <c:strRef>
              <c:f>Eau!$K$7</c:f>
              <c:strCache>
                <c:ptCount val="1"/>
                <c:pt idx="0">
                  <c:v>2018</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Eau!$K$51:$K$62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51DD-4CF7-ABEB-F1CF442666C9}"/>
            </c:ext>
          </c:extLst>
        </c:ser>
        <c:ser>
          <c:idx val="9"/>
          <c:order val="9"/>
          <c:tx>
            <c:strRef>
              <c:f>Eau!$L$7</c:f>
              <c:strCache>
                <c:ptCount val="1"/>
                <c:pt idx="0">
                  <c:v>2019</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Eau!$L$51:$L$62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51DD-4CF7-ABEB-F1CF442666C9}"/>
            </c:ext>
          </c:extLst>
        </c:ser>
        <c:ser>
          <c:idx val="10"/>
          <c:order val="10"/>
          <c:tx>
            <c:strRef>
              <c:f>Eau!$M$7</c:f>
              <c:strCache>
                <c:ptCount val="1"/>
                <c:pt idx="0">
                  <c:v>2020</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Eau!$M$51:$M$62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51DD-4CF7-ABEB-F1CF442666C9}"/>
            </c:ext>
          </c:extLst>
        </c:ser>
        <c:ser>
          <c:idx val="11"/>
          <c:order val="11"/>
          <c:tx>
            <c:strRef>
              <c:f>Eau!$N$7</c:f>
              <c:strCache>
                <c:ptCount val="1"/>
                <c:pt idx="0">
                  <c:v>2021</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Eau!$N$51:$N$62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51DD-4CF7-ABEB-F1CF442666C9}"/>
            </c:ext>
          </c:extLst>
        </c:ser>
        <c:ser>
          <c:idx val="12"/>
          <c:order val="12"/>
          <c:tx>
            <c:strRef>
              <c:f>Eau!$O$7</c:f>
              <c:strCache>
                <c:ptCount val="1"/>
                <c:pt idx="0">
                  <c:v>2022</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Eau!$O$51:$O$62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51DD-4CF7-ABEB-F1CF442666C9}"/>
            </c:ext>
          </c:extLst>
        </c:ser>
        <c:ser>
          <c:idx val="13"/>
          <c:order val="13"/>
          <c:tx>
            <c:strRef>
              <c:f>Eau!$P$7</c:f>
              <c:strCache>
                <c:ptCount val="1"/>
                <c:pt idx="0">
                  <c:v>2023</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Eau!$P$51:$P$62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51DD-4CF7-ABEB-F1CF442666C9}"/>
            </c:ext>
          </c:extLst>
        </c:ser>
        <c:ser>
          <c:idx val="14"/>
          <c:order val="14"/>
          <c:tx>
            <c:strRef>
              <c:f>Eau!$Q$7</c:f>
              <c:strCache>
                <c:ptCount val="1"/>
                <c:pt idx="0">
                  <c:v>2024</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Eau!$Q$51:$Q$62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51DD-4CF7-ABEB-F1CF442666C9}"/>
            </c:ext>
          </c:extLst>
        </c:ser>
        <c:ser>
          <c:idx val="15"/>
          <c:order val="15"/>
          <c:tx>
            <c:strRef>
              <c:f>Eau!$R$7</c:f>
              <c:strCache>
                <c:ptCount val="1"/>
                <c:pt idx="0">
                  <c:v>2025</c:v>
                </c:pt>
              </c:strCache>
            </c:strRef>
          </c:tx>
          <c:marker>
            <c:symbol val="none"/>
          </c:marker>
          <c:cat>
            <c:strRef>
              <c:f>Eau!$B$51:$B$62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Eau!$R$51:$R$62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51DD-4CF7-ABEB-F1CF442666C9}"/>
            </c:ext>
          </c:extLst>
        </c:ser>
        <c:dLbls>
          <c:showLegendKey val="0"/>
          <c:showVal val="0"/>
          <c:showCatName val="0"/>
          <c:showSerName val="0"/>
          <c:showPercent val="0"/>
          <c:showBubbleSize val="0"/>
        </c:dLbls>
        <c:marker val="1"/>
        <c:smooth val="0"/>
        <c:axId val="128463616"/>
        <c:axId val="128465152"/>
      </c:lineChart>
      <c:catAx>
        <c:axId val="128463616"/>
        <c:scaling>
          <c:orientation val="minMax"/>
        </c:scaling>
        <c:delete val="0"/>
        <c:axPos val="b"/>
        <c:numFmt formatCode="General" sourceLinked="1"/>
        <c:majorTickMark val="out"/>
        <c:minorTickMark val="none"/>
        <c:tickLblPos val="nextTo"/>
        <c:crossAx val="128465152"/>
        <c:crosses val="autoZero"/>
        <c:auto val="1"/>
        <c:lblAlgn val="ctr"/>
        <c:lblOffset val="100"/>
        <c:noMultiLvlLbl val="0"/>
      </c:catAx>
      <c:valAx>
        <c:axId val="128465152"/>
        <c:scaling>
          <c:orientation val="minMax"/>
        </c:scaling>
        <c:delete val="0"/>
        <c:axPos val="l"/>
        <c:majorGridlines/>
        <c:numFmt formatCode="#,##0" sourceLinked="1"/>
        <c:majorTickMark val="out"/>
        <c:minorTickMark val="none"/>
        <c:tickLblPos val="nextTo"/>
        <c:crossAx val="12846361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400" b="1" i="0" baseline="0">
                <a:effectLst/>
              </a:rPr>
              <a:t>DIFFERENCE EAU - "FACTURES vs INDEX" - %</a:t>
            </a:r>
            <a:endParaRPr lang="fr-FR" sz="1100">
              <a:effectLst/>
            </a:endParaRPr>
          </a:p>
        </c:rich>
      </c:tx>
      <c:layout>
        <c:manualLayout>
          <c:xMode val="edge"/>
          <c:yMode val="edge"/>
          <c:x val="0.26967366579177604"/>
          <c:y val="3.7037037037037035E-2"/>
        </c:manualLayout>
      </c:layout>
      <c:overlay val="0"/>
    </c:title>
    <c:autoTitleDeleted val="0"/>
    <c:plotArea>
      <c:layout/>
      <c:barChart>
        <c:barDir val="col"/>
        <c:grouping val="clustered"/>
        <c:varyColors val="0"/>
        <c:ser>
          <c:idx val="1"/>
          <c:order val="0"/>
          <c:spPr>
            <a:solidFill>
              <a:srgbClr val="00B0F0"/>
            </a:solidFill>
          </c:spPr>
          <c:invertIfNegative val="0"/>
          <c:cat>
            <c:numRef>
              <c:f>Eau!$C$7:$R$7</c:f>
              <c:numCache>
                <c:formatCode>0</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Eau!$C$135:$R$135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A3E1-450F-9046-C6D99508CA61}"/>
            </c:ext>
          </c:extLst>
        </c:ser>
        <c:dLbls>
          <c:showLegendKey val="0"/>
          <c:showVal val="0"/>
          <c:showCatName val="0"/>
          <c:showSerName val="0"/>
          <c:showPercent val="0"/>
          <c:showBubbleSize val="0"/>
        </c:dLbls>
        <c:gapWidth val="150"/>
        <c:axId val="128493824"/>
        <c:axId val="128507904"/>
      </c:barChart>
      <c:catAx>
        <c:axId val="128493824"/>
        <c:scaling>
          <c:orientation val="minMax"/>
        </c:scaling>
        <c:delete val="0"/>
        <c:axPos val="b"/>
        <c:numFmt formatCode="0" sourceLinked="1"/>
        <c:majorTickMark val="none"/>
        <c:minorTickMark val="none"/>
        <c:tickLblPos val="nextTo"/>
        <c:crossAx val="128507904"/>
        <c:crosses val="autoZero"/>
        <c:auto val="1"/>
        <c:lblAlgn val="ctr"/>
        <c:lblOffset val="100"/>
        <c:noMultiLvlLbl val="0"/>
      </c:catAx>
      <c:valAx>
        <c:axId val="128507904"/>
        <c:scaling>
          <c:orientation val="minMax"/>
        </c:scaling>
        <c:delete val="0"/>
        <c:axPos val="l"/>
        <c:majorGridlines/>
        <c:numFmt formatCode="0%" sourceLinked="1"/>
        <c:majorTickMark val="none"/>
        <c:minorTickMark val="none"/>
        <c:tickLblPos val="nextTo"/>
        <c:crossAx val="12849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TOTAL CUMULE - % (kWh/m²)</a:t>
            </a:r>
          </a:p>
        </c:rich>
      </c:tx>
      <c:layout>
        <c:manualLayout>
          <c:xMode val="edge"/>
          <c:yMode val="edge"/>
          <c:x val="0.35767618312954552"/>
          <c:y val="6.0752566096107727E-2"/>
        </c:manualLayout>
      </c:layout>
      <c:overlay val="0"/>
    </c:title>
    <c:autoTitleDeleted val="0"/>
    <c:plotArea>
      <c:layout>
        <c:manualLayout>
          <c:layoutTarget val="inner"/>
          <c:xMode val="edge"/>
          <c:yMode val="edge"/>
          <c:x val="4.5692612399674204E-2"/>
          <c:y val="0.20472596115005032"/>
          <c:w val="0.89935493196482508"/>
          <c:h val="0.65538029344469706"/>
        </c:manualLayout>
      </c:layout>
      <c:barChart>
        <c:barDir val="col"/>
        <c:grouping val="percentStacked"/>
        <c:varyColors val="0"/>
        <c:ser>
          <c:idx val="0"/>
          <c:order val="0"/>
          <c:tx>
            <c:strRef>
              <c:f>DEET!$B$5</c:f>
              <c:strCache>
                <c:ptCount val="1"/>
                <c:pt idx="0">
                  <c:v>Chauffage - kWh chauffage/m²</c:v>
                </c:pt>
              </c:strCache>
            </c:strRef>
          </c:tx>
          <c:spPr>
            <a:solidFill>
              <a:schemeClr val="accent2"/>
            </a:solidFill>
            <a:ln>
              <a:solidFill>
                <a:schemeClr val="accent2"/>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DEET!$C$5:$R$5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1"/>
          <c:order val="1"/>
          <c:tx>
            <c:strRef>
              <c:f>DEET!$B$6</c:f>
              <c:strCache>
                <c:ptCount val="1"/>
                <c:pt idx="0">
                  <c:v>Electricité - kWh électricité/m²</c:v>
                </c:pt>
              </c:strCache>
            </c:strRef>
          </c:tx>
          <c:spPr>
            <a:solidFill>
              <a:schemeClr val="bg1">
                <a:lumMod val="65000"/>
              </a:schemeClr>
            </a:solidFill>
            <a:ln>
              <a:solidFill>
                <a:schemeClr val="bg1">
                  <a:lumMod val="65000"/>
                </a:schemeClr>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DEET!$C$6:$R$6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2"/>
          <c:tx>
            <c:strRef>
              <c:f>DEET!$B$7</c:f>
              <c:strCache>
                <c:ptCount val="1"/>
                <c:pt idx="0">
                  <c:v>ECS - kWh ecs/m²</c:v>
                </c:pt>
              </c:strCache>
            </c:strRef>
          </c:tx>
          <c:spPr>
            <a:solidFill>
              <a:srgbClr val="00B0F0"/>
            </a:solidFill>
            <a:ln>
              <a:solidFill>
                <a:srgbClr val="00B0F0"/>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DEET!$C$7:$R$7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55"/>
        <c:overlap val="100"/>
        <c:axId val="100963840"/>
        <c:axId val="100965376"/>
      </c:barChart>
      <c:catAx>
        <c:axId val="100963840"/>
        <c:scaling>
          <c:orientation val="minMax"/>
        </c:scaling>
        <c:delete val="0"/>
        <c:axPos val="b"/>
        <c:numFmt formatCode="General" sourceLinked="1"/>
        <c:majorTickMark val="none"/>
        <c:minorTickMark val="none"/>
        <c:tickLblPos val="nextTo"/>
        <c:txPr>
          <a:bodyPr rot="-5400000" vert="horz"/>
          <a:lstStyle/>
          <a:p>
            <a:pPr>
              <a:defRPr sz="1400"/>
            </a:pPr>
            <a:endParaRPr lang="fr-FR"/>
          </a:p>
        </c:txPr>
        <c:crossAx val="100965376"/>
        <c:crosses val="autoZero"/>
        <c:auto val="1"/>
        <c:lblAlgn val="ctr"/>
        <c:lblOffset val="100"/>
        <c:noMultiLvlLbl val="0"/>
      </c:catAx>
      <c:valAx>
        <c:axId val="100965376"/>
        <c:scaling>
          <c:orientation val="minMax"/>
        </c:scaling>
        <c:delete val="0"/>
        <c:axPos val="l"/>
        <c:majorGridlines/>
        <c:numFmt formatCode="0%" sourceLinked="1"/>
        <c:majorTickMark val="none"/>
        <c:minorTickMark val="none"/>
        <c:tickLblPos val="nextTo"/>
        <c:txPr>
          <a:bodyPr/>
          <a:lstStyle/>
          <a:p>
            <a:pPr>
              <a:defRPr sz="1400"/>
            </a:pPr>
            <a:endParaRPr lang="fr-FR"/>
          </a:p>
        </c:txPr>
        <c:crossAx val="100963840"/>
        <c:crosses val="autoZero"/>
        <c:crossBetween val="between"/>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ECS 1 - m3</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'ECS &amp; Solaire'!$C$24:$R$24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'ECS &amp; Solaire'!$C$37:$R$37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967-418E-A2FF-8D65586731D7}"/>
            </c:ext>
          </c:extLst>
        </c:ser>
        <c:dLbls>
          <c:showLegendKey val="0"/>
          <c:showVal val="0"/>
          <c:showCatName val="0"/>
          <c:showSerName val="0"/>
          <c:showPercent val="0"/>
          <c:showBubbleSize val="0"/>
        </c:dLbls>
        <c:gapWidth val="150"/>
        <c:axId val="129053056"/>
        <c:axId val="129054592"/>
      </c:barChart>
      <c:catAx>
        <c:axId val="129053056"/>
        <c:scaling>
          <c:orientation val="minMax"/>
        </c:scaling>
        <c:delete val="0"/>
        <c:axPos val="b"/>
        <c:numFmt formatCode="General" sourceLinked="1"/>
        <c:majorTickMark val="none"/>
        <c:minorTickMark val="none"/>
        <c:tickLblPos val="nextTo"/>
        <c:crossAx val="129054592"/>
        <c:crosses val="autoZero"/>
        <c:auto val="1"/>
        <c:lblAlgn val="ctr"/>
        <c:lblOffset val="100"/>
        <c:noMultiLvlLbl val="0"/>
      </c:catAx>
      <c:valAx>
        <c:axId val="129054592"/>
        <c:scaling>
          <c:orientation val="minMax"/>
        </c:scaling>
        <c:delete val="0"/>
        <c:axPos val="l"/>
        <c:majorGridlines/>
        <c:numFmt formatCode="#,##0" sourceLinked="1"/>
        <c:majorTickMark val="none"/>
        <c:minorTickMark val="none"/>
        <c:tickLblPos val="nextTo"/>
        <c:crossAx val="129053056"/>
        <c:crosses val="autoZero"/>
        <c:crossBetween val="between"/>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ECS 2 - m3</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'ECS &amp; Solaire'!$C$24:$R$24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'ECS &amp; Solaire'!$C$72:$R$72</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967-418E-A2FF-8D65586731D7}"/>
            </c:ext>
          </c:extLst>
        </c:ser>
        <c:dLbls>
          <c:showLegendKey val="0"/>
          <c:showVal val="0"/>
          <c:showCatName val="0"/>
          <c:showSerName val="0"/>
          <c:showPercent val="0"/>
          <c:showBubbleSize val="0"/>
        </c:dLbls>
        <c:gapWidth val="150"/>
        <c:axId val="99026816"/>
        <c:axId val="99028352"/>
      </c:barChart>
      <c:catAx>
        <c:axId val="99026816"/>
        <c:scaling>
          <c:orientation val="minMax"/>
        </c:scaling>
        <c:delete val="0"/>
        <c:axPos val="b"/>
        <c:numFmt formatCode="General" sourceLinked="1"/>
        <c:majorTickMark val="none"/>
        <c:minorTickMark val="none"/>
        <c:tickLblPos val="nextTo"/>
        <c:crossAx val="99028352"/>
        <c:crosses val="autoZero"/>
        <c:auto val="1"/>
        <c:lblAlgn val="ctr"/>
        <c:lblOffset val="100"/>
        <c:noMultiLvlLbl val="0"/>
      </c:catAx>
      <c:valAx>
        <c:axId val="99028352"/>
        <c:scaling>
          <c:orientation val="minMax"/>
        </c:scaling>
        <c:delete val="0"/>
        <c:axPos val="l"/>
        <c:majorGridlines/>
        <c:numFmt formatCode="#,##0" sourceLinked="1"/>
        <c:majorTickMark val="none"/>
        <c:minorTickMark val="none"/>
        <c:tickLblPos val="nextTo"/>
        <c:crossAx val="99026816"/>
        <c:crosses val="autoZero"/>
        <c:crossBetween val="between"/>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"Compteur énergie" - kWh</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'ECS &amp; Solaire'!$C$24:$R$24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'ECS &amp; Solaire'!$C$144:$R$144</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967-418E-A2FF-8D65586731D7}"/>
            </c:ext>
          </c:extLst>
        </c:ser>
        <c:dLbls>
          <c:showLegendKey val="0"/>
          <c:showVal val="0"/>
          <c:showCatName val="0"/>
          <c:showSerName val="0"/>
          <c:showPercent val="0"/>
          <c:showBubbleSize val="0"/>
        </c:dLbls>
        <c:gapWidth val="150"/>
        <c:axId val="99048832"/>
        <c:axId val="116356224"/>
      </c:barChart>
      <c:catAx>
        <c:axId val="99048832"/>
        <c:scaling>
          <c:orientation val="minMax"/>
        </c:scaling>
        <c:delete val="0"/>
        <c:axPos val="b"/>
        <c:numFmt formatCode="General" sourceLinked="1"/>
        <c:majorTickMark val="none"/>
        <c:minorTickMark val="none"/>
        <c:tickLblPos val="nextTo"/>
        <c:crossAx val="116356224"/>
        <c:crosses val="autoZero"/>
        <c:auto val="1"/>
        <c:lblAlgn val="ctr"/>
        <c:lblOffset val="100"/>
        <c:noMultiLvlLbl val="0"/>
      </c:catAx>
      <c:valAx>
        <c:axId val="116356224"/>
        <c:scaling>
          <c:orientation val="minMax"/>
        </c:scaling>
        <c:delete val="0"/>
        <c:axPos val="l"/>
        <c:majorGridlines/>
        <c:numFmt formatCode="#,##0" sourceLinked="1"/>
        <c:majorTickMark val="none"/>
        <c:minorTickMark val="none"/>
        <c:tickLblPos val="nextTo"/>
        <c:crossAx val="99048832"/>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'Sous-compteurs'!$C$22</c:f>
              <c:strCache>
                <c:ptCount val="1"/>
                <c:pt idx="0">
                  <c:v>2010</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'Sous-compteurs'!$C$23:$C$34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E4CE-4B5A-BE7B-0BA8874A8FCF}"/>
            </c:ext>
          </c:extLst>
        </c:ser>
        <c:ser>
          <c:idx val="1"/>
          <c:order val="1"/>
          <c:tx>
            <c:strRef>
              <c:f>'Sous-compteurs'!$D$22</c:f>
              <c:strCache>
                <c:ptCount val="1"/>
                <c:pt idx="0">
                  <c:v>2011</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'Sous-compteurs'!$D$23:$D$34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E4CE-4B5A-BE7B-0BA8874A8FCF}"/>
            </c:ext>
          </c:extLst>
        </c:ser>
        <c:ser>
          <c:idx val="2"/>
          <c:order val="2"/>
          <c:tx>
            <c:strRef>
              <c:f>'Sous-compteurs'!$E$22</c:f>
              <c:strCache>
                <c:ptCount val="1"/>
                <c:pt idx="0">
                  <c:v>2012</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'Sous-compteurs'!$E$23:$E$34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E4CE-4B5A-BE7B-0BA8874A8FCF}"/>
            </c:ext>
          </c:extLst>
        </c:ser>
        <c:ser>
          <c:idx val="3"/>
          <c:order val="3"/>
          <c:tx>
            <c:strRef>
              <c:f>'Sous-compteurs'!$F$22</c:f>
              <c:strCache>
                <c:ptCount val="1"/>
                <c:pt idx="0">
                  <c:v>2013</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'Sous-compteurs'!$F$23:$F$34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E4CE-4B5A-BE7B-0BA8874A8FCF}"/>
            </c:ext>
          </c:extLst>
        </c:ser>
        <c:ser>
          <c:idx val="4"/>
          <c:order val="4"/>
          <c:tx>
            <c:strRef>
              <c:f>'Sous-compteurs'!$G$22</c:f>
              <c:strCache>
                <c:ptCount val="1"/>
                <c:pt idx="0">
                  <c:v>2014</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'Sous-compteurs'!$G$23:$G$34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E4CE-4B5A-BE7B-0BA8874A8FCF}"/>
            </c:ext>
          </c:extLst>
        </c:ser>
        <c:ser>
          <c:idx val="5"/>
          <c:order val="5"/>
          <c:tx>
            <c:strRef>
              <c:f>'Sous-compteurs'!$H$22</c:f>
              <c:strCache>
                <c:ptCount val="1"/>
                <c:pt idx="0">
                  <c:v>2015</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'Sous-compteurs'!$H$23:$H$34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E4CE-4B5A-BE7B-0BA8874A8FCF}"/>
            </c:ext>
          </c:extLst>
        </c:ser>
        <c:ser>
          <c:idx val="6"/>
          <c:order val="6"/>
          <c:tx>
            <c:strRef>
              <c:f>'Sous-compteurs'!$I$22</c:f>
              <c:strCache>
                <c:ptCount val="1"/>
                <c:pt idx="0">
                  <c:v>2016</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'Sous-compteurs'!$I$23:$I$34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E4CE-4B5A-BE7B-0BA8874A8FCF}"/>
            </c:ext>
          </c:extLst>
        </c:ser>
        <c:ser>
          <c:idx val="7"/>
          <c:order val="7"/>
          <c:tx>
            <c:strRef>
              <c:f>'Sous-compteurs'!$J$22</c:f>
              <c:strCache>
                <c:ptCount val="1"/>
                <c:pt idx="0">
                  <c:v>2017</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'Sous-compteurs'!$J$23:$J$34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E4CE-4B5A-BE7B-0BA8874A8FCF}"/>
            </c:ext>
          </c:extLst>
        </c:ser>
        <c:ser>
          <c:idx val="8"/>
          <c:order val="8"/>
          <c:tx>
            <c:strRef>
              <c:f>'Sous-compteurs'!$K$22</c:f>
              <c:strCache>
                <c:ptCount val="1"/>
                <c:pt idx="0">
                  <c:v>2018</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'Sous-compteurs'!$K$23:$K$34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E4CE-4B5A-BE7B-0BA8874A8FCF}"/>
            </c:ext>
          </c:extLst>
        </c:ser>
        <c:ser>
          <c:idx val="9"/>
          <c:order val="9"/>
          <c:tx>
            <c:strRef>
              <c:f>'Sous-compteurs'!$L$22</c:f>
              <c:strCache>
                <c:ptCount val="1"/>
                <c:pt idx="0">
                  <c:v>2019</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'Sous-compteurs'!$L$23:$L$34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E4CE-4B5A-BE7B-0BA8874A8FCF}"/>
            </c:ext>
          </c:extLst>
        </c:ser>
        <c:ser>
          <c:idx val="10"/>
          <c:order val="10"/>
          <c:tx>
            <c:strRef>
              <c:f>'Sous-compteurs'!$M$22</c:f>
              <c:strCache>
                <c:ptCount val="1"/>
                <c:pt idx="0">
                  <c:v>2020</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'Sous-compteurs'!$M$23:$M$34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E4CE-4B5A-BE7B-0BA8874A8FCF}"/>
            </c:ext>
          </c:extLst>
        </c:ser>
        <c:ser>
          <c:idx val="11"/>
          <c:order val="11"/>
          <c:tx>
            <c:strRef>
              <c:f>'Sous-compteurs'!$N$22</c:f>
              <c:strCache>
                <c:ptCount val="1"/>
                <c:pt idx="0">
                  <c:v>2021</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'Sous-compteurs'!$N$23:$N$34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E4CE-4B5A-BE7B-0BA8874A8FCF}"/>
            </c:ext>
          </c:extLst>
        </c:ser>
        <c:ser>
          <c:idx val="12"/>
          <c:order val="12"/>
          <c:tx>
            <c:strRef>
              <c:f>'Sous-compteurs'!$O$22</c:f>
              <c:strCache>
                <c:ptCount val="1"/>
                <c:pt idx="0">
                  <c:v>2022</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'Sous-compteurs'!$O$23:$O$34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E4CE-4B5A-BE7B-0BA8874A8FCF}"/>
            </c:ext>
          </c:extLst>
        </c:ser>
        <c:ser>
          <c:idx val="13"/>
          <c:order val="13"/>
          <c:tx>
            <c:strRef>
              <c:f>'Sous-compteurs'!$P$22</c:f>
              <c:strCache>
                <c:ptCount val="1"/>
                <c:pt idx="0">
                  <c:v>2023</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'Sous-compteurs'!$P$23:$P$34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E4CE-4B5A-BE7B-0BA8874A8FCF}"/>
            </c:ext>
          </c:extLst>
        </c:ser>
        <c:ser>
          <c:idx val="14"/>
          <c:order val="14"/>
          <c:tx>
            <c:strRef>
              <c:f>'Sous-compteurs'!$Q$22</c:f>
              <c:strCache>
                <c:ptCount val="1"/>
                <c:pt idx="0">
                  <c:v>2024</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'Sous-compteurs'!$Q$23:$Q$34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E4CE-4B5A-BE7B-0BA8874A8FCF}"/>
            </c:ext>
          </c:extLst>
        </c:ser>
        <c:ser>
          <c:idx val="15"/>
          <c:order val="15"/>
          <c:tx>
            <c:strRef>
              <c:f>'Sous-compteurs'!$R$22</c:f>
              <c:strCache>
                <c:ptCount val="1"/>
                <c:pt idx="0">
                  <c:v>2025</c:v>
                </c:pt>
              </c:strCache>
            </c:strRef>
          </c:tx>
          <c:marker>
            <c:symbol val="none"/>
          </c:marker>
          <c:cat>
            <c:strRef>
              <c:f>'Sous-compteurs'!$B$23:$B$34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'Sous-compteurs'!$R$23:$R$34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E4CE-4B5A-BE7B-0BA8874A8FCF}"/>
            </c:ext>
          </c:extLst>
        </c:ser>
        <c:dLbls>
          <c:showLegendKey val="0"/>
          <c:showVal val="0"/>
          <c:showCatName val="0"/>
          <c:showSerName val="0"/>
          <c:showPercent val="0"/>
          <c:showBubbleSize val="0"/>
        </c:dLbls>
        <c:marker val="1"/>
        <c:smooth val="0"/>
        <c:axId val="129490304"/>
        <c:axId val="129496192"/>
      </c:lineChart>
      <c:catAx>
        <c:axId val="129490304"/>
        <c:scaling>
          <c:orientation val="minMax"/>
        </c:scaling>
        <c:delete val="0"/>
        <c:axPos val="b"/>
        <c:numFmt formatCode="General" sourceLinked="1"/>
        <c:majorTickMark val="out"/>
        <c:minorTickMark val="none"/>
        <c:tickLblPos val="nextTo"/>
        <c:crossAx val="129496192"/>
        <c:crosses val="autoZero"/>
        <c:auto val="1"/>
        <c:lblAlgn val="ctr"/>
        <c:lblOffset val="100"/>
        <c:noMultiLvlLbl val="0"/>
      </c:catAx>
      <c:valAx>
        <c:axId val="129496192"/>
        <c:scaling>
          <c:orientation val="minMax"/>
        </c:scaling>
        <c:delete val="0"/>
        <c:axPos val="l"/>
        <c:majorGridlines/>
        <c:numFmt formatCode="#,##0" sourceLinked="1"/>
        <c:majorTickMark val="out"/>
        <c:minorTickMark val="none"/>
        <c:tickLblPos val="nextTo"/>
        <c:crossAx val="1294903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1 - Relevé d'index</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'Sous-compteurs'!$C$22:$R$22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'Sous-compteurs'!$C$35:$R$35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4747-4915-A379-9E8E8E5A1610}"/>
            </c:ext>
          </c:extLst>
        </c:ser>
        <c:dLbls>
          <c:showLegendKey val="0"/>
          <c:showVal val="0"/>
          <c:showCatName val="0"/>
          <c:showSerName val="0"/>
          <c:showPercent val="0"/>
          <c:showBubbleSize val="0"/>
        </c:dLbls>
        <c:gapWidth val="150"/>
        <c:axId val="129005056"/>
        <c:axId val="129006592"/>
      </c:barChart>
      <c:catAx>
        <c:axId val="129005056"/>
        <c:scaling>
          <c:orientation val="minMax"/>
        </c:scaling>
        <c:delete val="0"/>
        <c:axPos val="b"/>
        <c:numFmt formatCode="General" sourceLinked="1"/>
        <c:majorTickMark val="none"/>
        <c:minorTickMark val="none"/>
        <c:tickLblPos val="nextTo"/>
        <c:crossAx val="129006592"/>
        <c:crosses val="autoZero"/>
        <c:auto val="1"/>
        <c:lblAlgn val="ctr"/>
        <c:lblOffset val="100"/>
        <c:noMultiLvlLbl val="0"/>
      </c:catAx>
      <c:valAx>
        <c:axId val="129006592"/>
        <c:scaling>
          <c:orientation val="minMax"/>
        </c:scaling>
        <c:delete val="0"/>
        <c:axPos val="l"/>
        <c:majorGridlines/>
        <c:numFmt formatCode="#,##0" sourceLinked="1"/>
        <c:majorTickMark val="none"/>
        <c:minorTickMark val="none"/>
        <c:tickLblPos val="nextTo"/>
        <c:crossAx val="129005056"/>
        <c:crosses val="autoZero"/>
        <c:crossBetween val="between"/>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'Sous-compteurs'!$C$22</c:f>
              <c:strCache>
                <c:ptCount val="1"/>
                <c:pt idx="0">
                  <c:v>2010</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'Sous-compteurs'!$C$58:$C$69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340-4C88-AF58-899FF2019FBB}"/>
            </c:ext>
          </c:extLst>
        </c:ser>
        <c:ser>
          <c:idx val="1"/>
          <c:order val="1"/>
          <c:tx>
            <c:strRef>
              <c:f>'Sous-compteurs'!$D$22</c:f>
              <c:strCache>
                <c:ptCount val="1"/>
                <c:pt idx="0">
                  <c:v>2011</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'Sous-compteurs'!$D$58:$D$69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340-4C88-AF58-899FF2019FBB}"/>
            </c:ext>
          </c:extLst>
        </c:ser>
        <c:ser>
          <c:idx val="2"/>
          <c:order val="2"/>
          <c:tx>
            <c:strRef>
              <c:f>'Sous-compteurs'!$E$22</c:f>
              <c:strCache>
                <c:ptCount val="1"/>
                <c:pt idx="0">
                  <c:v>2012</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'Sous-compteurs'!$E$58:$E$69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0340-4C88-AF58-899FF2019FBB}"/>
            </c:ext>
          </c:extLst>
        </c:ser>
        <c:ser>
          <c:idx val="3"/>
          <c:order val="3"/>
          <c:tx>
            <c:strRef>
              <c:f>'Sous-compteurs'!$F$22</c:f>
              <c:strCache>
                <c:ptCount val="1"/>
                <c:pt idx="0">
                  <c:v>2013</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'Sous-compteurs'!$F$58:$F$69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0340-4C88-AF58-899FF2019FBB}"/>
            </c:ext>
          </c:extLst>
        </c:ser>
        <c:ser>
          <c:idx val="4"/>
          <c:order val="4"/>
          <c:tx>
            <c:strRef>
              <c:f>'Sous-compteurs'!$G$22</c:f>
              <c:strCache>
                <c:ptCount val="1"/>
                <c:pt idx="0">
                  <c:v>2014</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'Sous-compteurs'!$G$58:$G$69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0340-4C88-AF58-899FF2019FBB}"/>
            </c:ext>
          </c:extLst>
        </c:ser>
        <c:ser>
          <c:idx val="5"/>
          <c:order val="5"/>
          <c:tx>
            <c:strRef>
              <c:f>'Sous-compteurs'!$H$22</c:f>
              <c:strCache>
                <c:ptCount val="1"/>
                <c:pt idx="0">
                  <c:v>2015</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'Sous-compteurs'!$H$58:$H$69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0340-4C88-AF58-899FF2019FBB}"/>
            </c:ext>
          </c:extLst>
        </c:ser>
        <c:ser>
          <c:idx val="6"/>
          <c:order val="6"/>
          <c:tx>
            <c:strRef>
              <c:f>'Sous-compteurs'!$I$22</c:f>
              <c:strCache>
                <c:ptCount val="1"/>
                <c:pt idx="0">
                  <c:v>2016</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'Sous-compteurs'!$I$58:$I$69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0340-4C88-AF58-899FF2019FBB}"/>
            </c:ext>
          </c:extLst>
        </c:ser>
        <c:ser>
          <c:idx val="7"/>
          <c:order val="7"/>
          <c:tx>
            <c:strRef>
              <c:f>'Sous-compteurs'!$J$22</c:f>
              <c:strCache>
                <c:ptCount val="1"/>
                <c:pt idx="0">
                  <c:v>2017</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'Sous-compteurs'!$J$58:$J$69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0340-4C88-AF58-899FF2019FBB}"/>
            </c:ext>
          </c:extLst>
        </c:ser>
        <c:ser>
          <c:idx val="8"/>
          <c:order val="8"/>
          <c:tx>
            <c:strRef>
              <c:f>'Sous-compteurs'!$K$22</c:f>
              <c:strCache>
                <c:ptCount val="1"/>
                <c:pt idx="0">
                  <c:v>2018</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'Sous-compteurs'!$K$58:$K$69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0340-4C88-AF58-899FF2019FBB}"/>
            </c:ext>
          </c:extLst>
        </c:ser>
        <c:ser>
          <c:idx val="9"/>
          <c:order val="9"/>
          <c:tx>
            <c:strRef>
              <c:f>'Sous-compteurs'!$L$22</c:f>
              <c:strCache>
                <c:ptCount val="1"/>
                <c:pt idx="0">
                  <c:v>2019</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'Sous-compteurs'!$L$58:$L$69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0340-4C88-AF58-899FF2019FBB}"/>
            </c:ext>
          </c:extLst>
        </c:ser>
        <c:ser>
          <c:idx val="10"/>
          <c:order val="10"/>
          <c:tx>
            <c:strRef>
              <c:f>'Sous-compteurs'!$M$22</c:f>
              <c:strCache>
                <c:ptCount val="1"/>
                <c:pt idx="0">
                  <c:v>2020</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'Sous-compteurs'!$M$58:$M$69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0340-4C88-AF58-899FF2019FBB}"/>
            </c:ext>
          </c:extLst>
        </c:ser>
        <c:ser>
          <c:idx val="11"/>
          <c:order val="11"/>
          <c:tx>
            <c:strRef>
              <c:f>'Sous-compteurs'!$N$22</c:f>
              <c:strCache>
                <c:ptCount val="1"/>
                <c:pt idx="0">
                  <c:v>2021</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'Sous-compteurs'!$N$58:$N$69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0340-4C88-AF58-899FF2019FBB}"/>
            </c:ext>
          </c:extLst>
        </c:ser>
        <c:ser>
          <c:idx val="12"/>
          <c:order val="12"/>
          <c:tx>
            <c:strRef>
              <c:f>'Sous-compteurs'!$O$22</c:f>
              <c:strCache>
                <c:ptCount val="1"/>
                <c:pt idx="0">
                  <c:v>2022</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'Sous-compteurs'!$O$58:$O$69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0340-4C88-AF58-899FF2019FBB}"/>
            </c:ext>
          </c:extLst>
        </c:ser>
        <c:ser>
          <c:idx val="13"/>
          <c:order val="13"/>
          <c:tx>
            <c:strRef>
              <c:f>'Sous-compteurs'!$P$22</c:f>
              <c:strCache>
                <c:ptCount val="1"/>
                <c:pt idx="0">
                  <c:v>2023</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'Sous-compteurs'!$P$58:$P$69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0340-4C88-AF58-899FF2019FBB}"/>
            </c:ext>
          </c:extLst>
        </c:ser>
        <c:ser>
          <c:idx val="14"/>
          <c:order val="14"/>
          <c:tx>
            <c:strRef>
              <c:f>'Sous-compteurs'!$Q$22</c:f>
              <c:strCache>
                <c:ptCount val="1"/>
                <c:pt idx="0">
                  <c:v>2024</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'Sous-compteurs'!$Q$58:$Q$69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0340-4C88-AF58-899FF2019FBB}"/>
            </c:ext>
          </c:extLst>
        </c:ser>
        <c:ser>
          <c:idx val="15"/>
          <c:order val="15"/>
          <c:tx>
            <c:strRef>
              <c:f>'Sous-compteurs'!$R$22</c:f>
              <c:strCache>
                <c:ptCount val="1"/>
                <c:pt idx="0">
                  <c:v>2025</c:v>
                </c:pt>
              </c:strCache>
            </c:strRef>
          </c:tx>
          <c:marker>
            <c:symbol val="none"/>
          </c:marker>
          <c:cat>
            <c:strRef>
              <c:f>'Sous-compteurs'!$B$58:$B$69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'Sous-compteurs'!$R$58:$R$69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0340-4C88-AF58-899FF2019FBB}"/>
            </c:ext>
          </c:extLst>
        </c:ser>
        <c:dLbls>
          <c:showLegendKey val="0"/>
          <c:showVal val="0"/>
          <c:showCatName val="0"/>
          <c:showSerName val="0"/>
          <c:showPercent val="0"/>
          <c:showBubbleSize val="0"/>
        </c:dLbls>
        <c:marker val="1"/>
        <c:smooth val="0"/>
        <c:axId val="129361024"/>
        <c:axId val="129362560"/>
      </c:lineChart>
      <c:catAx>
        <c:axId val="129361024"/>
        <c:scaling>
          <c:orientation val="minMax"/>
        </c:scaling>
        <c:delete val="0"/>
        <c:axPos val="b"/>
        <c:numFmt formatCode="General" sourceLinked="1"/>
        <c:majorTickMark val="out"/>
        <c:minorTickMark val="none"/>
        <c:tickLblPos val="nextTo"/>
        <c:crossAx val="129362560"/>
        <c:crosses val="autoZero"/>
        <c:auto val="1"/>
        <c:lblAlgn val="ctr"/>
        <c:lblOffset val="100"/>
        <c:noMultiLvlLbl val="0"/>
      </c:catAx>
      <c:valAx>
        <c:axId val="129362560"/>
        <c:scaling>
          <c:orientation val="minMax"/>
        </c:scaling>
        <c:delete val="0"/>
        <c:axPos val="l"/>
        <c:majorGridlines/>
        <c:numFmt formatCode="#,##0" sourceLinked="1"/>
        <c:majorTickMark val="out"/>
        <c:minorTickMark val="none"/>
        <c:tickLblPos val="nextTo"/>
        <c:crossAx val="1293610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2 - Relevé d'index</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'Sous-compteurs'!$C$22:$R$22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'Sous-compteurs'!$C$70:$R$70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AAAD-45F0-A6CC-52F371A8D653}"/>
            </c:ext>
          </c:extLst>
        </c:ser>
        <c:dLbls>
          <c:showLegendKey val="0"/>
          <c:showVal val="0"/>
          <c:showCatName val="0"/>
          <c:showSerName val="0"/>
          <c:showPercent val="0"/>
          <c:showBubbleSize val="0"/>
        </c:dLbls>
        <c:gapWidth val="150"/>
        <c:axId val="129252352"/>
        <c:axId val="129262336"/>
      </c:barChart>
      <c:catAx>
        <c:axId val="129252352"/>
        <c:scaling>
          <c:orientation val="minMax"/>
        </c:scaling>
        <c:delete val="0"/>
        <c:axPos val="b"/>
        <c:numFmt formatCode="General" sourceLinked="1"/>
        <c:majorTickMark val="none"/>
        <c:minorTickMark val="none"/>
        <c:tickLblPos val="nextTo"/>
        <c:crossAx val="129262336"/>
        <c:crosses val="autoZero"/>
        <c:auto val="1"/>
        <c:lblAlgn val="ctr"/>
        <c:lblOffset val="100"/>
        <c:noMultiLvlLbl val="0"/>
      </c:catAx>
      <c:valAx>
        <c:axId val="129262336"/>
        <c:scaling>
          <c:orientation val="minMax"/>
        </c:scaling>
        <c:delete val="0"/>
        <c:axPos val="l"/>
        <c:majorGridlines/>
        <c:numFmt formatCode="#,##0" sourceLinked="1"/>
        <c:majorTickMark val="none"/>
        <c:minorTickMark val="none"/>
        <c:tickLblPos val="nextTo"/>
        <c:crossAx val="129252352"/>
        <c:crosses val="autoZero"/>
        <c:crossBetween val="between"/>
      </c:valAx>
    </c:plotArea>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'Sous-compteurs'!$C$22</c:f>
              <c:strCache>
                <c:ptCount val="1"/>
                <c:pt idx="0">
                  <c:v>2010</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'Sous-compteurs'!$C$93:$C$104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3578-4AFA-B860-24EA440FD905}"/>
            </c:ext>
          </c:extLst>
        </c:ser>
        <c:ser>
          <c:idx val="1"/>
          <c:order val="1"/>
          <c:tx>
            <c:strRef>
              <c:f>'Sous-compteurs'!$D$22</c:f>
              <c:strCache>
                <c:ptCount val="1"/>
                <c:pt idx="0">
                  <c:v>2011</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'Sous-compteurs'!$D$93:$D$104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3578-4AFA-B860-24EA440FD905}"/>
            </c:ext>
          </c:extLst>
        </c:ser>
        <c:ser>
          <c:idx val="2"/>
          <c:order val="2"/>
          <c:tx>
            <c:strRef>
              <c:f>'Sous-compteurs'!$E$22</c:f>
              <c:strCache>
                <c:ptCount val="1"/>
                <c:pt idx="0">
                  <c:v>2012</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'Sous-compteurs'!$E$93:$E$104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3578-4AFA-B860-24EA440FD905}"/>
            </c:ext>
          </c:extLst>
        </c:ser>
        <c:ser>
          <c:idx val="3"/>
          <c:order val="3"/>
          <c:tx>
            <c:strRef>
              <c:f>'Sous-compteurs'!$F$22</c:f>
              <c:strCache>
                <c:ptCount val="1"/>
                <c:pt idx="0">
                  <c:v>2013</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'Sous-compteurs'!$F$93:$F$104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3578-4AFA-B860-24EA440FD905}"/>
            </c:ext>
          </c:extLst>
        </c:ser>
        <c:ser>
          <c:idx val="4"/>
          <c:order val="4"/>
          <c:tx>
            <c:strRef>
              <c:f>'Sous-compteurs'!$G$22</c:f>
              <c:strCache>
                <c:ptCount val="1"/>
                <c:pt idx="0">
                  <c:v>2014</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'Sous-compteurs'!$G$93:$G$104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3578-4AFA-B860-24EA440FD905}"/>
            </c:ext>
          </c:extLst>
        </c:ser>
        <c:ser>
          <c:idx val="5"/>
          <c:order val="5"/>
          <c:tx>
            <c:strRef>
              <c:f>'Sous-compteurs'!$H$22</c:f>
              <c:strCache>
                <c:ptCount val="1"/>
                <c:pt idx="0">
                  <c:v>2015</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'Sous-compteurs'!$H$93:$H$104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3578-4AFA-B860-24EA440FD905}"/>
            </c:ext>
          </c:extLst>
        </c:ser>
        <c:ser>
          <c:idx val="6"/>
          <c:order val="6"/>
          <c:tx>
            <c:strRef>
              <c:f>'Sous-compteurs'!$I$22</c:f>
              <c:strCache>
                <c:ptCount val="1"/>
                <c:pt idx="0">
                  <c:v>2016</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'Sous-compteurs'!$I$93:$I$104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3578-4AFA-B860-24EA440FD905}"/>
            </c:ext>
          </c:extLst>
        </c:ser>
        <c:ser>
          <c:idx val="7"/>
          <c:order val="7"/>
          <c:tx>
            <c:strRef>
              <c:f>'Sous-compteurs'!$J$22</c:f>
              <c:strCache>
                <c:ptCount val="1"/>
                <c:pt idx="0">
                  <c:v>2017</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'Sous-compteurs'!$J$93:$J$104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3578-4AFA-B860-24EA440FD905}"/>
            </c:ext>
          </c:extLst>
        </c:ser>
        <c:ser>
          <c:idx val="8"/>
          <c:order val="8"/>
          <c:tx>
            <c:strRef>
              <c:f>'Sous-compteurs'!$K$22</c:f>
              <c:strCache>
                <c:ptCount val="1"/>
                <c:pt idx="0">
                  <c:v>2018</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'Sous-compteurs'!$K$93:$K$104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3578-4AFA-B860-24EA440FD905}"/>
            </c:ext>
          </c:extLst>
        </c:ser>
        <c:ser>
          <c:idx val="9"/>
          <c:order val="9"/>
          <c:tx>
            <c:strRef>
              <c:f>'Sous-compteurs'!$L$22</c:f>
              <c:strCache>
                <c:ptCount val="1"/>
                <c:pt idx="0">
                  <c:v>2019</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'Sous-compteurs'!$L$93:$L$104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3578-4AFA-B860-24EA440FD905}"/>
            </c:ext>
          </c:extLst>
        </c:ser>
        <c:ser>
          <c:idx val="10"/>
          <c:order val="10"/>
          <c:tx>
            <c:strRef>
              <c:f>'Sous-compteurs'!$M$22</c:f>
              <c:strCache>
                <c:ptCount val="1"/>
                <c:pt idx="0">
                  <c:v>2020</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'Sous-compteurs'!$M$93:$M$104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3578-4AFA-B860-24EA440FD905}"/>
            </c:ext>
          </c:extLst>
        </c:ser>
        <c:ser>
          <c:idx val="11"/>
          <c:order val="11"/>
          <c:tx>
            <c:strRef>
              <c:f>'Sous-compteurs'!$N$22</c:f>
              <c:strCache>
                <c:ptCount val="1"/>
                <c:pt idx="0">
                  <c:v>2021</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'Sous-compteurs'!$N$93:$N$104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3578-4AFA-B860-24EA440FD905}"/>
            </c:ext>
          </c:extLst>
        </c:ser>
        <c:ser>
          <c:idx val="12"/>
          <c:order val="12"/>
          <c:tx>
            <c:strRef>
              <c:f>'Sous-compteurs'!$O$22</c:f>
              <c:strCache>
                <c:ptCount val="1"/>
                <c:pt idx="0">
                  <c:v>2022</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'Sous-compteurs'!$O$93:$O$104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3578-4AFA-B860-24EA440FD905}"/>
            </c:ext>
          </c:extLst>
        </c:ser>
        <c:ser>
          <c:idx val="13"/>
          <c:order val="13"/>
          <c:tx>
            <c:strRef>
              <c:f>'Sous-compteurs'!$P$22</c:f>
              <c:strCache>
                <c:ptCount val="1"/>
                <c:pt idx="0">
                  <c:v>2023</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'Sous-compteurs'!$P$93:$P$104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3578-4AFA-B860-24EA440FD905}"/>
            </c:ext>
          </c:extLst>
        </c:ser>
        <c:ser>
          <c:idx val="14"/>
          <c:order val="14"/>
          <c:tx>
            <c:strRef>
              <c:f>'Sous-compteurs'!$Q$22</c:f>
              <c:strCache>
                <c:ptCount val="1"/>
                <c:pt idx="0">
                  <c:v>2024</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'Sous-compteurs'!$Q$93:$Q$104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3578-4AFA-B860-24EA440FD905}"/>
            </c:ext>
          </c:extLst>
        </c:ser>
        <c:ser>
          <c:idx val="15"/>
          <c:order val="15"/>
          <c:tx>
            <c:strRef>
              <c:f>'Sous-compteurs'!$R$22</c:f>
              <c:strCache>
                <c:ptCount val="1"/>
                <c:pt idx="0">
                  <c:v>2025</c:v>
                </c:pt>
              </c:strCache>
            </c:strRef>
          </c:tx>
          <c:marker>
            <c:symbol val="none"/>
          </c:marker>
          <c:cat>
            <c:strRef>
              <c:f>'Sous-compteurs'!$B$93:$B$104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'Sous-compteurs'!$R$93:$R$104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3578-4AFA-B860-24EA440FD905}"/>
            </c:ext>
          </c:extLst>
        </c:ser>
        <c:dLbls>
          <c:showLegendKey val="0"/>
          <c:showVal val="0"/>
          <c:showCatName val="0"/>
          <c:showSerName val="0"/>
          <c:showPercent val="0"/>
          <c:showBubbleSize val="0"/>
        </c:dLbls>
        <c:marker val="1"/>
        <c:smooth val="0"/>
        <c:axId val="132041344"/>
        <c:axId val="132047232"/>
      </c:lineChart>
      <c:catAx>
        <c:axId val="132041344"/>
        <c:scaling>
          <c:orientation val="minMax"/>
        </c:scaling>
        <c:delete val="0"/>
        <c:axPos val="b"/>
        <c:numFmt formatCode="General" sourceLinked="1"/>
        <c:majorTickMark val="out"/>
        <c:minorTickMark val="none"/>
        <c:tickLblPos val="nextTo"/>
        <c:crossAx val="132047232"/>
        <c:crosses val="autoZero"/>
        <c:auto val="1"/>
        <c:lblAlgn val="ctr"/>
        <c:lblOffset val="100"/>
        <c:noMultiLvlLbl val="0"/>
      </c:catAx>
      <c:valAx>
        <c:axId val="132047232"/>
        <c:scaling>
          <c:orientation val="minMax"/>
        </c:scaling>
        <c:delete val="0"/>
        <c:axPos val="l"/>
        <c:majorGridlines/>
        <c:numFmt formatCode="#,##0" sourceLinked="1"/>
        <c:majorTickMark val="out"/>
        <c:minorTickMark val="none"/>
        <c:tickLblPos val="nextTo"/>
        <c:crossAx val="13204134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3 - Relevé d'index</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'Sous-compteurs'!$C$22:$R$22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'Sous-compteurs'!$C$105:$R$105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967-418E-A2FF-8D65586731D7}"/>
            </c:ext>
          </c:extLst>
        </c:ser>
        <c:dLbls>
          <c:showLegendKey val="0"/>
          <c:showVal val="0"/>
          <c:showCatName val="0"/>
          <c:showSerName val="0"/>
          <c:showPercent val="0"/>
          <c:showBubbleSize val="0"/>
        </c:dLbls>
        <c:gapWidth val="150"/>
        <c:axId val="131933312"/>
        <c:axId val="131934848"/>
      </c:barChart>
      <c:catAx>
        <c:axId val="131933312"/>
        <c:scaling>
          <c:orientation val="minMax"/>
        </c:scaling>
        <c:delete val="0"/>
        <c:axPos val="b"/>
        <c:numFmt formatCode="General" sourceLinked="1"/>
        <c:majorTickMark val="none"/>
        <c:minorTickMark val="none"/>
        <c:tickLblPos val="nextTo"/>
        <c:crossAx val="131934848"/>
        <c:crosses val="autoZero"/>
        <c:auto val="1"/>
        <c:lblAlgn val="ctr"/>
        <c:lblOffset val="100"/>
        <c:noMultiLvlLbl val="0"/>
      </c:catAx>
      <c:valAx>
        <c:axId val="131934848"/>
        <c:scaling>
          <c:orientation val="minMax"/>
        </c:scaling>
        <c:delete val="0"/>
        <c:axPos val="l"/>
        <c:majorGridlines/>
        <c:numFmt formatCode="#,##0" sourceLinked="1"/>
        <c:majorTickMark val="none"/>
        <c:minorTickMark val="none"/>
        <c:tickLblPos val="nextTo"/>
        <c:crossAx val="131933312"/>
        <c:crosses val="autoZero"/>
        <c:crossBetween val="between"/>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'Sous-compteurs'!$C$22</c:f>
              <c:strCache>
                <c:ptCount val="1"/>
                <c:pt idx="0">
                  <c:v>2010</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'Sous-compteurs'!$C$128:$C$139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3578-4AFA-B860-24EA440FD905}"/>
            </c:ext>
          </c:extLst>
        </c:ser>
        <c:ser>
          <c:idx val="1"/>
          <c:order val="1"/>
          <c:tx>
            <c:strRef>
              <c:f>'Sous-compteurs'!$D$22</c:f>
              <c:strCache>
                <c:ptCount val="1"/>
                <c:pt idx="0">
                  <c:v>2011</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'Sous-compteurs'!$D$128:$D$139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3578-4AFA-B860-24EA440FD905}"/>
            </c:ext>
          </c:extLst>
        </c:ser>
        <c:ser>
          <c:idx val="2"/>
          <c:order val="2"/>
          <c:tx>
            <c:strRef>
              <c:f>'Sous-compteurs'!$E$22</c:f>
              <c:strCache>
                <c:ptCount val="1"/>
                <c:pt idx="0">
                  <c:v>2012</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'Sous-compteurs'!$E$128:$E$139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3578-4AFA-B860-24EA440FD905}"/>
            </c:ext>
          </c:extLst>
        </c:ser>
        <c:ser>
          <c:idx val="3"/>
          <c:order val="3"/>
          <c:tx>
            <c:strRef>
              <c:f>'Sous-compteurs'!$F$22</c:f>
              <c:strCache>
                <c:ptCount val="1"/>
                <c:pt idx="0">
                  <c:v>2013</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'Sous-compteurs'!$F$128:$F$139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3578-4AFA-B860-24EA440FD905}"/>
            </c:ext>
          </c:extLst>
        </c:ser>
        <c:ser>
          <c:idx val="4"/>
          <c:order val="4"/>
          <c:tx>
            <c:strRef>
              <c:f>'Sous-compteurs'!$G$22</c:f>
              <c:strCache>
                <c:ptCount val="1"/>
                <c:pt idx="0">
                  <c:v>2014</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'Sous-compteurs'!$G$128:$G$139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3578-4AFA-B860-24EA440FD905}"/>
            </c:ext>
          </c:extLst>
        </c:ser>
        <c:ser>
          <c:idx val="5"/>
          <c:order val="5"/>
          <c:tx>
            <c:strRef>
              <c:f>'Sous-compteurs'!$H$22</c:f>
              <c:strCache>
                <c:ptCount val="1"/>
                <c:pt idx="0">
                  <c:v>2015</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'Sous-compteurs'!$H$128:$H$139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5-3578-4AFA-B860-24EA440FD905}"/>
            </c:ext>
          </c:extLst>
        </c:ser>
        <c:ser>
          <c:idx val="6"/>
          <c:order val="6"/>
          <c:tx>
            <c:strRef>
              <c:f>'Sous-compteurs'!$I$22</c:f>
              <c:strCache>
                <c:ptCount val="1"/>
                <c:pt idx="0">
                  <c:v>2016</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'Sous-compteurs'!$I$128:$I$139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6-3578-4AFA-B860-24EA440FD905}"/>
            </c:ext>
          </c:extLst>
        </c:ser>
        <c:ser>
          <c:idx val="7"/>
          <c:order val="7"/>
          <c:tx>
            <c:strRef>
              <c:f>'Sous-compteurs'!$J$22</c:f>
              <c:strCache>
                <c:ptCount val="1"/>
                <c:pt idx="0">
                  <c:v>2017</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'Sous-compteurs'!$J$128:$J$139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7-3578-4AFA-B860-24EA440FD905}"/>
            </c:ext>
          </c:extLst>
        </c:ser>
        <c:ser>
          <c:idx val="8"/>
          <c:order val="8"/>
          <c:tx>
            <c:strRef>
              <c:f>'Sous-compteurs'!$K$22</c:f>
              <c:strCache>
                <c:ptCount val="1"/>
                <c:pt idx="0">
                  <c:v>2018</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'Sous-compteurs'!$K$128:$K$139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8-3578-4AFA-B860-24EA440FD905}"/>
            </c:ext>
          </c:extLst>
        </c:ser>
        <c:ser>
          <c:idx val="9"/>
          <c:order val="9"/>
          <c:tx>
            <c:strRef>
              <c:f>'Sous-compteurs'!$L$22</c:f>
              <c:strCache>
                <c:ptCount val="1"/>
                <c:pt idx="0">
                  <c:v>2019</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'Sous-compteurs'!$L$128:$L$139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9-3578-4AFA-B860-24EA440FD905}"/>
            </c:ext>
          </c:extLst>
        </c:ser>
        <c:ser>
          <c:idx val="10"/>
          <c:order val="10"/>
          <c:tx>
            <c:strRef>
              <c:f>'Sous-compteurs'!$M$22</c:f>
              <c:strCache>
                <c:ptCount val="1"/>
                <c:pt idx="0">
                  <c:v>2020</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'Sous-compteurs'!$M$128:$M$139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A-3578-4AFA-B860-24EA440FD905}"/>
            </c:ext>
          </c:extLst>
        </c:ser>
        <c:ser>
          <c:idx val="11"/>
          <c:order val="11"/>
          <c:tx>
            <c:strRef>
              <c:f>'Sous-compteurs'!$N$22</c:f>
              <c:strCache>
                <c:ptCount val="1"/>
                <c:pt idx="0">
                  <c:v>2021</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'Sous-compteurs'!$N$128:$N$139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B-3578-4AFA-B860-24EA440FD905}"/>
            </c:ext>
          </c:extLst>
        </c:ser>
        <c:ser>
          <c:idx val="12"/>
          <c:order val="12"/>
          <c:tx>
            <c:strRef>
              <c:f>'Sous-compteurs'!$O$22</c:f>
              <c:strCache>
                <c:ptCount val="1"/>
                <c:pt idx="0">
                  <c:v>2022</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'Sous-compteurs'!$O$128:$O$139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C-3578-4AFA-B860-24EA440FD905}"/>
            </c:ext>
          </c:extLst>
        </c:ser>
        <c:ser>
          <c:idx val="13"/>
          <c:order val="13"/>
          <c:tx>
            <c:strRef>
              <c:f>'Sous-compteurs'!$P$22</c:f>
              <c:strCache>
                <c:ptCount val="1"/>
                <c:pt idx="0">
                  <c:v>2023</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'Sous-compteurs'!$P$128:$P$139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D-3578-4AFA-B860-24EA440FD905}"/>
            </c:ext>
          </c:extLst>
        </c:ser>
        <c:ser>
          <c:idx val="14"/>
          <c:order val="14"/>
          <c:tx>
            <c:strRef>
              <c:f>'Sous-compteurs'!$Q$22</c:f>
              <c:strCache>
                <c:ptCount val="1"/>
                <c:pt idx="0">
                  <c:v>2024</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'Sous-compteurs'!$Q$128:$Q$139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3578-4AFA-B860-24EA440FD905}"/>
            </c:ext>
          </c:extLst>
        </c:ser>
        <c:ser>
          <c:idx val="15"/>
          <c:order val="15"/>
          <c:tx>
            <c:strRef>
              <c:f>'Sous-compteurs'!$R$22</c:f>
              <c:strCache>
                <c:ptCount val="1"/>
                <c:pt idx="0">
                  <c:v>2025</c:v>
                </c:pt>
              </c:strCache>
            </c:strRef>
          </c:tx>
          <c:marker>
            <c:symbol val="none"/>
          </c:marker>
          <c:cat>
            <c:strRef>
              <c:f>'Sous-compteurs'!$B$128:$B$139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'Sous-compteurs'!$R$128:$R$139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F-3578-4AFA-B860-24EA440FD905}"/>
            </c:ext>
          </c:extLst>
        </c:ser>
        <c:dLbls>
          <c:showLegendKey val="0"/>
          <c:showVal val="0"/>
          <c:showCatName val="0"/>
          <c:showSerName val="0"/>
          <c:showPercent val="0"/>
          <c:showBubbleSize val="0"/>
        </c:dLbls>
        <c:marker val="1"/>
        <c:smooth val="0"/>
        <c:axId val="132166400"/>
        <c:axId val="132167936"/>
      </c:lineChart>
      <c:catAx>
        <c:axId val="132166400"/>
        <c:scaling>
          <c:orientation val="minMax"/>
        </c:scaling>
        <c:delete val="0"/>
        <c:axPos val="b"/>
        <c:numFmt formatCode="General" sourceLinked="1"/>
        <c:majorTickMark val="out"/>
        <c:minorTickMark val="none"/>
        <c:tickLblPos val="nextTo"/>
        <c:crossAx val="132167936"/>
        <c:crosses val="autoZero"/>
        <c:auto val="1"/>
        <c:lblAlgn val="ctr"/>
        <c:lblOffset val="100"/>
        <c:noMultiLvlLbl val="0"/>
      </c:catAx>
      <c:valAx>
        <c:axId val="132167936"/>
        <c:scaling>
          <c:orientation val="minMax"/>
        </c:scaling>
        <c:delete val="0"/>
        <c:axPos val="l"/>
        <c:majorGridlines/>
        <c:numFmt formatCode="#,##0" sourceLinked="1"/>
        <c:majorTickMark val="out"/>
        <c:minorTickMark val="none"/>
        <c:tickLblPos val="nextTo"/>
        <c:crossAx val="1321664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TOTAL CUMULE - % (Sans unité)</a:t>
            </a:r>
          </a:p>
        </c:rich>
      </c:tx>
      <c:layout>
        <c:manualLayout>
          <c:xMode val="edge"/>
          <c:yMode val="edge"/>
          <c:x val="0.27564597159672904"/>
          <c:y val="5.7490081275759795E-2"/>
        </c:manualLayout>
      </c:layout>
      <c:overlay val="0"/>
    </c:title>
    <c:autoTitleDeleted val="0"/>
    <c:plotArea>
      <c:layout>
        <c:manualLayout>
          <c:layoutTarget val="inner"/>
          <c:xMode val="edge"/>
          <c:yMode val="edge"/>
          <c:x val="4.5692612399674204E-2"/>
          <c:y val="0.20472596115005032"/>
          <c:w val="0.865159100851846"/>
          <c:h val="0.65538029344469706"/>
        </c:manualLayout>
      </c:layout>
      <c:barChart>
        <c:barDir val="col"/>
        <c:grouping val="percentStacked"/>
        <c:varyColors val="0"/>
        <c:ser>
          <c:idx val="0"/>
          <c:order val="0"/>
          <c:tx>
            <c:strRef>
              <c:f>DEET!$B$5</c:f>
              <c:strCache>
                <c:ptCount val="1"/>
                <c:pt idx="0">
                  <c:v>Chauffage - kWh chauffage/m²</c:v>
                </c:pt>
              </c:strCache>
            </c:strRef>
          </c:tx>
          <c:spPr>
            <a:solidFill>
              <a:schemeClr val="accent2"/>
            </a:solidFill>
            <a:ln>
              <a:solidFill>
                <a:schemeClr val="accent2"/>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DEET!$C$5:$R$5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1"/>
          <c:order val="1"/>
          <c:tx>
            <c:strRef>
              <c:f>DEET!$B$6</c:f>
              <c:strCache>
                <c:ptCount val="1"/>
                <c:pt idx="0">
                  <c:v>Electricité - kWh électricité/m²</c:v>
                </c:pt>
              </c:strCache>
            </c:strRef>
          </c:tx>
          <c:spPr>
            <a:solidFill>
              <a:schemeClr val="bg1">
                <a:lumMod val="65000"/>
              </a:schemeClr>
            </a:solidFill>
            <a:ln>
              <a:solidFill>
                <a:schemeClr val="bg1">
                  <a:lumMod val="65000"/>
                </a:schemeClr>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DEET!$C$6:$R$6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2"/>
          <c:tx>
            <c:strRef>
              <c:f>DEET!$B$7</c:f>
              <c:strCache>
                <c:ptCount val="1"/>
                <c:pt idx="0">
                  <c:v>ECS - kWh ecs/m²</c:v>
                </c:pt>
              </c:strCache>
            </c:strRef>
          </c:tx>
          <c:spPr>
            <a:solidFill>
              <a:srgbClr val="00B0F0"/>
            </a:solidFill>
            <a:ln>
              <a:solidFill>
                <a:srgbClr val="00B0F0"/>
              </a:solidFill>
            </a:ln>
          </c:spPr>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DEET!$C$7:$R$7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3"/>
          <c:order val="3"/>
          <c:tx>
            <c:strRef>
              <c:f>DEET!$B$10</c:f>
              <c:strCache>
                <c:ptCount val="1"/>
                <c:pt idx="0">
                  <c:v>Eau froide - Litre/jour/lit</c:v>
                </c:pt>
              </c:strCache>
            </c:strRef>
          </c:tx>
          <c:invertIfNegative val="0"/>
          <c:cat>
            <c:numRef>
              <c:f>DEET!$C$4:$R$4</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DEET!$C$10:$R$10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55"/>
        <c:overlap val="100"/>
        <c:axId val="101012992"/>
        <c:axId val="101014528"/>
      </c:barChart>
      <c:catAx>
        <c:axId val="101012992"/>
        <c:scaling>
          <c:orientation val="minMax"/>
        </c:scaling>
        <c:delete val="0"/>
        <c:axPos val="b"/>
        <c:numFmt formatCode="General" sourceLinked="1"/>
        <c:majorTickMark val="none"/>
        <c:minorTickMark val="none"/>
        <c:tickLblPos val="nextTo"/>
        <c:txPr>
          <a:bodyPr rot="-5400000" vert="horz"/>
          <a:lstStyle/>
          <a:p>
            <a:pPr>
              <a:defRPr sz="1400"/>
            </a:pPr>
            <a:endParaRPr lang="fr-FR"/>
          </a:p>
        </c:txPr>
        <c:crossAx val="101014528"/>
        <c:crosses val="autoZero"/>
        <c:auto val="1"/>
        <c:lblAlgn val="ctr"/>
        <c:lblOffset val="100"/>
        <c:noMultiLvlLbl val="0"/>
      </c:catAx>
      <c:valAx>
        <c:axId val="101014528"/>
        <c:scaling>
          <c:orientation val="minMax"/>
        </c:scaling>
        <c:delete val="0"/>
        <c:axPos val="l"/>
        <c:majorGridlines/>
        <c:numFmt formatCode="0%" sourceLinked="1"/>
        <c:majorTickMark val="none"/>
        <c:minorTickMark val="none"/>
        <c:tickLblPos val="nextTo"/>
        <c:txPr>
          <a:bodyPr/>
          <a:lstStyle/>
          <a:p>
            <a:pPr>
              <a:defRPr sz="1400"/>
            </a:pPr>
            <a:endParaRPr lang="fr-FR"/>
          </a:p>
        </c:txPr>
        <c:crossAx val="101012992"/>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Consommation</a:t>
            </a:r>
            <a:r>
              <a:rPr lang="fr-FR" sz="1400" baseline="0"/>
              <a:t> sous-compteur 4 - Relevé d'index</a:t>
            </a:r>
            <a:endParaRPr lang="fr-FR" sz="1400"/>
          </a:p>
        </c:rich>
      </c:tx>
      <c:overlay val="0"/>
    </c:title>
    <c:autoTitleDeleted val="0"/>
    <c:plotArea>
      <c:layout/>
      <c:barChart>
        <c:barDir val="col"/>
        <c:grouping val="clustered"/>
        <c:varyColors val="0"/>
        <c:ser>
          <c:idx val="1"/>
          <c:order val="0"/>
          <c:spPr>
            <a:solidFill>
              <a:schemeClr val="accent3">
                <a:lumMod val="40000"/>
                <a:lumOff val="60000"/>
              </a:schemeClr>
            </a:solidFill>
          </c:spPr>
          <c:invertIfNegative val="0"/>
          <c:cat>
            <c:numRef>
              <c:f>'Sous-compteurs'!$C$22:$R$22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'Sous-compteurs'!$C$140:$R$140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967-418E-A2FF-8D65586731D7}"/>
            </c:ext>
          </c:extLst>
        </c:ser>
        <c:dLbls>
          <c:showLegendKey val="0"/>
          <c:showVal val="0"/>
          <c:showCatName val="0"/>
          <c:showSerName val="0"/>
          <c:showPercent val="0"/>
          <c:showBubbleSize val="0"/>
        </c:dLbls>
        <c:gapWidth val="150"/>
        <c:axId val="131676800"/>
        <c:axId val="131678592"/>
      </c:barChart>
      <c:catAx>
        <c:axId val="131676800"/>
        <c:scaling>
          <c:orientation val="minMax"/>
        </c:scaling>
        <c:delete val="0"/>
        <c:axPos val="b"/>
        <c:numFmt formatCode="General" sourceLinked="1"/>
        <c:majorTickMark val="none"/>
        <c:minorTickMark val="none"/>
        <c:tickLblPos val="nextTo"/>
        <c:crossAx val="131678592"/>
        <c:crosses val="autoZero"/>
        <c:auto val="1"/>
        <c:lblAlgn val="ctr"/>
        <c:lblOffset val="100"/>
        <c:noMultiLvlLbl val="0"/>
      </c:catAx>
      <c:valAx>
        <c:axId val="131678592"/>
        <c:scaling>
          <c:orientation val="minMax"/>
        </c:scaling>
        <c:delete val="0"/>
        <c:axPos val="l"/>
        <c:majorGridlines/>
        <c:numFmt formatCode="#,##0" sourceLinked="1"/>
        <c:majorTickMark val="none"/>
        <c:minorTickMark val="none"/>
        <c:tickLblPos val="nextTo"/>
        <c:crossAx val="131676800"/>
        <c:crosses val="autoZero"/>
        <c:crossBetween val="between"/>
      </c:valAx>
    </c:plotArea>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Evolution des DJU</a:t>
            </a:r>
            <a:r>
              <a:rPr lang="fr-FR" baseline="0"/>
              <a:t> - °C</a:t>
            </a:r>
            <a:endParaRPr lang="fr-FR"/>
          </a:p>
        </c:rich>
      </c:tx>
      <c:overlay val="0"/>
    </c:title>
    <c:autoTitleDeleted val="0"/>
    <c:plotArea>
      <c:layout/>
      <c:barChart>
        <c:barDir val="col"/>
        <c:grouping val="clustered"/>
        <c:varyColors val="0"/>
        <c:ser>
          <c:idx val="1"/>
          <c:order val="0"/>
          <c:invertIfNegative val="0"/>
          <c:cat>
            <c:numRef>
              <c:f>DJU!$AV$9:$BT$9</c:f>
              <c:numCache>
                <c:formatCode>General</c:formatCod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numCache>
            </c:numRef>
          </c:cat>
          <c:val>
            <c:numRef>
              <c:f>DJU!$AV$10:$BT$10</c:f>
              <c:numCache>
                <c:formatCode>0</c:formatCode>
                <c:ptCount val="25"/>
                <c:pt idx="0">
                  <c:v>2092</c:v>
                </c:pt>
                <c:pt idx="1">
                  <c:v>1837</c:v>
                </c:pt>
                <c:pt idx="2">
                  <c:v>2097</c:v>
                </c:pt>
                <c:pt idx="3">
                  <c:v>2181</c:v>
                </c:pt>
                <c:pt idx="4">
                  <c:v>2151</c:v>
                </c:pt>
                <c:pt idx="5">
                  <c:v>2135</c:v>
                </c:pt>
                <c:pt idx="6">
                  <c:v>1920</c:v>
                </c:pt>
                <c:pt idx="7">
                  <c:v>2066</c:v>
                </c:pt>
                <c:pt idx="8">
                  <c:v>2117</c:v>
                </c:pt>
                <c:pt idx="9">
                  <c:v>2417.5</c:v>
                </c:pt>
                <c:pt idx="10">
                  <c:v>1718</c:v>
                </c:pt>
                <c:pt idx="11">
                  <c:v>2081.3000000000002</c:v>
                </c:pt>
                <c:pt idx="12">
                  <c:v>2216.5</c:v>
                </c:pt>
                <c:pt idx="13">
                  <c:v>1772.3999999999996</c:v>
                </c:pt>
                <c:pt idx="14">
                  <c:v>1856.1000000000001</c:v>
                </c:pt>
                <c:pt idx="15">
                  <c:v>2098.6999999999998</c:v>
                </c:pt>
                <c:pt idx="16">
                  <c:v>1951.9</c:v>
                </c:pt>
                <c:pt idx="17">
                  <c:v>1902</c:v>
                </c:pt>
                <c:pt idx="18">
                  <c:v>1938.7000000000003</c:v>
                </c:pt>
                <c:pt idx="19">
                  <c:v>1722</c:v>
                </c:pt>
                <c:pt idx="20">
                  <c:v>2117</c:v>
                </c:pt>
                <c:pt idx="21">
                  <c:v>1746</c:v>
                </c:pt>
                <c:pt idx="22">
                  <c:v>0</c:v>
                </c:pt>
                <c:pt idx="23">
                  <c:v>0</c:v>
                </c:pt>
                <c:pt idx="24">
                  <c:v>0</c:v>
                </c:pt>
              </c:numCache>
            </c:numRef>
          </c:val>
        </c:ser>
        <c:dLbls>
          <c:showLegendKey val="0"/>
          <c:showVal val="0"/>
          <c:showCatName val="0"/>
          <c:showSerName val="0"/>
          <c:showPercent val="0"/>
          <c:showBubbleSize val="0"/>
        </c:dLbls>
        <c:gapWidth val="150"/>
        <c:axId val="131777664"/>
        <c:axId val="131779200"/>
      </c:barChart>
      <c:catAx>
        <c:axId val="131777664"/>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31779200"/>
        <c:crosses val="autoZero"/>
        <c:auto val="1"/>
        <c:lblAlgn val="ctr"/>
        <c:lblOffset val="100"/>
        <c:noMultiLvlLbl val="0"/>
      </c:catAx>
      <c:valAx>
        <c:axId val="131779200"/>
        <c:scaling>
          <c:orientation val="minMax"/>
        </c:scaling>
        <c:delete val="0"/>
        <c:axPos val="l"/>
        <c:majorGridlines/>
        <c:numFmt formatCode="0" sourceLinked="1"/>
        <c:majorTickMark val="none"/>
        <c:minorTickMark val="none"/>
        <c:tickLblPos val="nextTo"/>
        <c:crossAx val="131777664"/>
        <c:crosses val="autoZero"/>
        <c:crossBetween val="between"/>
      </c:valAx>
    </c:plotArea>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Evolution des DJU</a:t>
            </a:r>
            <a:r>
              <a:rPr lang="fr-FR" baseline="0"/>
              <a:t> - °C</a:t>
            </a:r>
            <a:endParaRPr lang="fr-FR"/>
          </a:p>
        </c:rich>
      </c:tx>
      <c:overlay val="0"/>
    </c:title>
    <c:autoTitleDeleted val="0"/>
    <c:plotArea>
      <c:layout/>
      <c:barChart>
        <c:barDir val="col"/>
        <c:grouping val="clustered"/>
        <c:varyColors val="0"/>
        <c:ser>
          <c:idx val="1"/>
          <c:order val="0"/>
          <c:invertIfNegative val="0"/>
          <c:cat>
            <c:numRef>
              <c:f>DJU!$AV$9:$BT$9</c:f>
              <c:numCache>
                <c:formatCode>General</c:formatCod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numCache>
            </c:numRef>
          </c:cat>
          <c:val>
            <c:numRef>
              <c:f>DJU!$AV$27:$BT$27</c:f>
              <c:numCache>
                <c:formatCode>0</c:formatCode>
                <c:ptCount val="25"/>
                <c:pt idx="0">
                  <c:v>2126</c:v>
                </c:pt>
                <c:pt idx="1">
                  <c:v>1888</c:v>
                </c:pt>
                <c:pt idx="2">
                  <c:v>2148</c:v>
                </c:pt>
                <c:pt idx="3">
                  <c:v>2229</c:v>
                </c:pt>
                <c:pt idx="4">
                  <c:v>2209</c:v>
                </c:pt>
                <c:pt idx="5">
                  <c:v>2176</c:v>
                </c:pt>
                <c:pt idx="6">
                  <c:v>1971</c:v>
                </c:pt>
                <c:pt idx="7">
                  <c:v>2141</c:v>
                </c:pt>
                <c:pt idx="8">
                  <c:v>2187</c:v>
                </c:pt>
                <c:pt idx="9">
                  <c:v>2473.9</c:v>
                </c:pt>
                <c:pt idx="10">
                  <c:v>1698.5</c:v>
                </c:pt>
                <c:pt idx="11">
                  <c:v>2150.4</c:v>
                </c:pt>
                <c:pt idx="12">
                  <c:v>2289.1</c:v>
                </c:pt>
                <c:pt idx="13">
                  <c:v>1827.6999999999998</c:v>
                </c:pt>
                <c:pt idx="14">
                  <c:v>1905.5</c:v>
                </c:pt>
                <c:pt idx="15">
                  <c:v>2191</c:v>
                </c:pt>
                <c:pt idx="16">
                  <c:v>2023.9</c:v>
                </c:pt>
                <c:pt idx="17">
                  <c:v>1948</c:v>
                </c:pt>
                <c:pt idx="18">
                  <c:v>1992</c:v>
                </c:pt>
                <c:pt idx="19">
                  <c:v>1766</c:v>
                </c:pt>
                <c:pt idx="20">
                  <c:v>2176</c:v>
                </c:pt>
                <c:pt idx="21">
                  <c:v>1805</c:v>
                </c:pt>
                <c:pt idx="22">
                  <c:v>0</c:v>
                </c:pt>
                <c:pt idx="23">
                  <c:v>0</c:v>
                </c:pt>
                <c:pt idx="24">
                  <c:v>0</c:v>
                </c:pt>
              </c:numCache>
            </c:numRef>
          </c:val>
        </c:ser>
        <c:dLbls>
          <c:showLegendKey val="0"/>
          <c:showVal val="0"/>
          <c:showCatName val="0"/>
          <c:showSerName val="0"/>
          <c:showPercent val="0"/>
          <c:showBubbleSize val="0"/>
        </c:dLbls>
        <c:gapWidth val="150"/>
        <c:axId val="131868544"/>
        <c:axId val="131870080"/>
      </c:barChart>
      <c:catAx>
        <c:axId val="131868544"/>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31870080"/>
        <c:crosses val="autoZero"/>
        <c:auto val="1"/>
        <c:lblAlgn val="ctr"/>
        <c:lblOffset val="100"/>
        <c:noMultiLvlLbl val="0"/>
      </c:catAx>
      <c:valAx>
        <c:axId val="131870080"/>
        <c:scaling>
          <c:orientation val="minMax"/>
        </c:scaling>
        <c:delete val="0"/>
        <c:axPos val="l"/>
        <c:majorGridlines/>
        <c:numFmt formatCode="0" sourceLinked="1"/>
        <c:majorTickMark val="none"/>
        <c:minorTickMark val="none"/>
        <c:tickLblPos val="nextTo"/>
        <c:crossAx val="131868544"/>
        <c:crosses val="autoZero"/>
        <c:crossBetween val="between"/>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Evolution des DJU</a:t>
            </a:r>
            <a:r>
              <a:rPr lang="fr-FR" baseline="0"/>
              <a:t> - °C</a:t>
            </a:r>
            <a:endParaRPr lang="fr-FR"/>
          </a:p>
        </c:rich>
      </c:tx>
      <c:overlay val="0"/>
    </c:title>
    <c:autoTitleDeleted val="0"/>
    <c:plotArea>
      <c:layout/>
      <c:barChart>
        <c:barDir val="col"/>
        <c:grouping val="clustered"/>
        <c:varyColors val="0"/>
        <c:ser>
          <c:idx val="1"/>
          <c:order val="0"/>
          <c:invertIfNegative val="0"/>
          <c:cat>
            <c:numRef>
              <c:f>DJU!$AV$9:$BT$9</c:f>
              <c:numCache>
                <c:formatCode>General</c:formatCod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numCache>
            </c:numRef>
          </c:cat>
          <c:val>
            <c:numRef>
              <c:f>DJU!$AV$44:$BT$44</c:f>
              <c:numCache>
                <c:formatCode>0</c:formatCode>
                <c:ptCount val="25"/>
                <c:pt idx="0">
                  <c:v>2208.25</c:v>
                </c:pt>
                <c:pt idx="1">
                  <c:v>2025</c:v>
                </c:pt>
                <c:pt idx="2">
                  <c:v>2255</c:v>
                </c:pt>
                <c:pt idx="3">
                  <c:v>2353</c:v>
                </c:pt>
                <c:pt idx="4">
                  <c:v>2310</c:v>
                </c:pt>
                <c:pt idx="5">
                  <c:v>2288</c:v>
                </c:pt>
                <c:pt idx="6">
                  <c:v>2065</c:v>
                </c:pt>
                <c:pt idx="7">
                  <c:v>2268</c:v>
                </c:pt>
                <c:pt idx="8">
                  <c:v>2318</c:v>
                </c:pt>
                <c:pt idx="9">
                  <c:v>2613</c:v>
                </c:pt>
                <c:pt idx="10">
                  <c:v>1914</c:v>
                </c:pt>
                <c:pt idx="11">
                  <c:v>2199</c:v>
                </c:pt>
                <c:pt idx="12">
                  <c:v>2361</c:v>
                </c:pt>
                <c:pt idx="13">
                  <c:v>1965</c:v>
                </c:pt>
                <c:pt idx="14">
                  <c:v>2049</c:v>
                </c:pt>
                <c:pt idx="15">
                  <c:v>2388</c:v>
                </c:pt>
                <c:pt idx="16">
                  <c:v>2181</c:v>
                </c:pt>
                <c:pt idx="17">
                  <c:v>2083</c:v>
                </c:pt>
                <c:pt idx="18">
                  <c:v>2133</c:v>
                </c:pt>
                <c:pt idx="19">
                  <c:v>1910</c:v>
                </c:pt>
                <c:pt idx="20">
                  <c:v>2305</c:v>
                </c:pt>
                <c:pt idx="21">
                  <c:v>1981</c:v>
                </c:pt>
                <c:pt idx="22">
                  <c:v>0</c:v>
                </c:pt>
                <c:pt idx="23">
                  <c:v>0</c:v>
                </c:pt>
                <c:pt idx="24">
                  <c:v>0</c:v>
                </c:pt>
              </c:numCache>
            </c:numRef>
          </c:val>
        </c:ser>
        <c:dLbls>
          <c:showLegendKey val="0"/>
          <c:showVal val="0"/>
          <c:showCatName val="0"/>
          <c:showSerName val="0"/>
          <c:showPercent val="0"/>
          <c:showBubbleSize val="0"/>
        </c:dLbls>
        <c:gapWidth val="150"/>
        <c:axId val="131877888"/>
        <c:axId val="131900160"/>
      </c:barChart>
      <c:catAx>
        <c:axId val="131877888"/>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31900160"/>
        <c:crosses val="autoZero"/>
        <c:auto val="1"/>
        <c:lblAlgn val="ctr"/>
        <c:lblOffset val="100"/>
        <c:noMultiLvlLbl val="0"/>
      </c:catAx>
      <c:valAx>
        <c:axId val="131900160"/>
        <c:scaling>
          <c:orientation val="minMax"/>
        </c:scaling>
        <c:delete val="0"/>
        <c:axPos val="l"/>
        <c:majorGridlines/>
        <c:numFmt formatCode="0" sourceLinked="1"/>
        <c:majorTickMark val="none"/>
        <c:minorTickMark val="none"/>
        <c:tickLblPos val="nextTo"/>
        <c:crossAx val="131877888"/>
        <c:crosses val="autoZero"/>
        <c:crossBetween val="between"/>
      </c:valAx>
    </c:plotArea>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Evolution des DJU</a:t>
            </a:r>
            <a:r>
              <a:rPr lang="fr-FR" baseline="0"/>
              <a:t> - °C</a:t>
            </a:r>
            <a:endParaRPr lang="fr-FR"/>
          </a:p>
        </c:rich>
      </c:tx>
      <c:overlay val="0"/>
    </c:title>
    <c:autoTitleDeleted val="0"/>
    <c:plotArea>
      <c:layout/>
      <c:barChart>
        <c:barDir val="col"/>
        <c:grouping val="clustered"/>
        <c:varyColors val="0"/>
        <c:ser>
          <c:idx val="1"/>
          <c:order val="0"/>
          <c:invertIfNegative val="0"/>
          <c:cat>
            <c:numRef>
              <c:f>DJU!$AV$9:$BT$9</c:f>
              <c:numCache>
                <c:formatCode>General</c:formatCod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numCache>
            </c:numRef>
          </c:cat>
          <c:val>
            <c:numRef>
              <c:f>DJU!$AV$61:$BT$61</c:f>
              <c:numCache>
                <c:formatCode>0</c:formatCode>
                <c:ptCount val="25"/>
                <c:pt idx="0">
                  <c:v>2179</c:v>
                </c:pt>
                <c:pt idx="1">
                  <c:v>1958</c:v>
                </c:pt>
                <c:pt idx="2">
                  <c:v>2256</c:v>
                </c:pt>
                <c:pt idx="3">
                  <c:v>2286</c:v>
                </c:pt>
                <c:pt idx="4">
                  <c:v>2240</c:v>
                </c:pt>
                <c:pt idx="5">
                  <c:v>2232</c:v>
                </c:pt>
                <c:pt idx="6">
                  <c:v>2022</c:v>
                </c:pt>
                <c:pt idx="7">
                  <c:v>2195</c:v>
                </c:pt>
                <c:pt idx="8">
                  <c:v>2267</c:v>
                </c:pt>
                <c:pt idx="9">
                  <c:v>2537</c:v>
                </c:pt>
                <c:pt idx="10">
                  <c:v>1844</c:v>
                </c:pt>
                <c:pt idx="11">
                  <c:v>2230</c:v>
                </c:pt>
                <c:pt idx="12">
                  <c:v>2288</c:v>
                </c:pt>
                <c:pt idx="13">
                  <c:v>1895</c:v>
                </c:pt>
                <c:pt idx="14">
                  <c:v>1980</c:v>
                </c:pt>
                <c:pt idx="15">
                  <c:v>2236</c:v>
                </c:pt>
                <c:pt idx="16">
                  <c:v>2075</c:v>
                </c:pt>
                <c:pt idx="17">
                  <c:v>2021</c:v>
                </c:pt>
                <c:pt idx="18">
                  <c:v>2053</c:v>
                </c:pt>
                <c:pt idx="19">
                  <c:v>1804</c:v>
                </c:pt>
                <c:pt idx="20">
                  <c:v>2221</c:v>
                </c:pt>
                <c:pt idx="21">
                  <c:v>1878</c:v>
                </c:pt>
                <c:pt idx="22">
                  <c:v>0</c:v>
                </c:pt>
                <c:pt idx="23">
                  <c:v>0</c:v>
                </c:pt>
                <c:pt idx="24">
                  <c:v>0</c:v>
                </c:pt>
              </c:numCache>
            </c:numRef>
          </c:val>
        </c:ser>
        <c:dLbls>
          <c:showLegendKey val="0"/>
          <c:showVal val="0"/>
          <c:showCatName val="0"/>
          <c:showSerName val="0"/>
          <c:showPercent val="0"/>
          <c:showBubbleSize val="0"/>
        </c:dLbls>
        <c:gapWidth val="150"/>
        <c:axId val="132186496"/>
        <c:axId val="132188032"/>
      </c:barChart>
      <c:catAx>
        <c:axId val="132186496"/>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32188032"/>
        <c:crosses val="autoZero"/>
        <c:auto val="1"/>
        <c:lblAlgn val="ctr"/>
        <c:lblOffset val="100"/>
        <c:noMultiLvlLbl val="0"/>
      </c:catAx>
      <c:valAx>
        <c:axId val="132188032"/>
        <c:scaling>
          <c:orientation val="minMax"/>
        </c:scaling>
        <c:delete val="0"/>
        <c:axPos val="l"/>
        <c:majorGridlines/>
        <c:numFmt formatCode="0" sourceLinked="1"/>
        <c:majorTickMark val="none"/>
        <c:minorTickMark val="none"/>
        <c:tickLblPos val="nextTo"/>
        <c:crossAx val="132186496"/>
        <c:crosses val="autoZero"/>
        <c:crossBetween val="between"/>
      </c:valAx>
    </c:plotArea>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Evolution des DJU</a:t>
            </a:r>
            <a:r>
              <a:rPr lang="fr-FR" baseline="0"/>
              <a:t> - °C</a:t>
            </a:r>
            <a:endParaRPr lang="fr-FR"/>
          </a:p>
        </c:rich>
      </c:tx>
      <c:overlay val="0"/>
    </c:title>
    <c:autoTitleDeleted val="0"/>
    <c:plotArea>
      <c:layout/>
      <c:barChart>
        <c:barDir val="col"/>
        <c:grouping val="clustered"/>
        <c:varyColors val="0"/>
        <c:ser>
          <c:idx val="1"/>
          <c:order val="0"/>
          <c:invertIfNegative val="0"/>
          <c:cat>
            <c:numRef>
              <c:f>DJU!$AV$9:$BT$9</c:f>
              <c:numCache>
                <c:formatCode>General</c:formatCod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numCache>
            </c:numRef>
          </c:cat>
          <c:val>
            <c:numRef>
              <c:f>DJU!$AV$78:$BT$78</c:f>
              <c:numCache>
                <c:formatCode>0</c:formatCode>
                <c:ptCount val="25"/>
                <c:pt idx="0">
                  <c:v>2155</c:v>
                </c:pt>
                <c:pt idx="1">
                  <c:v>1883</c:v>
                </c:pt>
                <c:pt idx="2">
                  <c:v>2134</c:v>
                </c:pt>
                <c:pt idx="3">
                  <c:v>2251</c:v>
                </c:pt>
                <c:pt idx="4">
                  <c:v>2214</c:v>
                </c:pt>
                <c:pt idx="5">
                  <c:v>2151</c:v>
                </c:pt>
                <c:pt idx="6">
                  <c:v>1984</c:v>
                </c:pt>
                <c:pt idx="7">
                  <c:v>2141</c:v>
                </c:pt>
                <c:pt idx="8">
                  <c:v>2180</c:v>
                </c:pt>
                <c:pt idx="9">
                  <c:v>2496</c:v>
                </c:pt>
                <c:pt idx="10">
                  <c:v>1799</c:v>
                </c:pt>
                <c:pt idx="11">
                  <c:v>2167</c:v>
                </c:pt>
                <c:pt idx="12">
                  <c:v>2288</c:v>
                </c:pt>
                <c:pt idx="13">
                  <c:v>1863</c:v>
                </c:pt>
                <c:pt idx="14">
                  <c:v>1950</c:v>
                </c:pt>
                <c:pt idx="15">
                  <c:v>2130</c:v>
                </c:pt>
                <c:pt idx="16">
                  <c:v>2047</c:v>
                </c:pt>
                <c:pt idx="17">
                  <c:v>1973</c:v>
                </c:pt>
                <c:pt idx="18">
                  <c:v>2007</c:v>
                </c:pt>
                <c:pt idx="19">
                  <c:v>1790</c:v>
                </c:pt>
                <c:pt idx="20">
                  <c:v>2214</c:v>
                </c:pt>
                <c:pt idx="21">
                  <c:v>1843</c:v>
                </c:pt>
                <c:pt idx="22">
                  <c:v>0</c:v>
                </c:pt>
                <c:pt idx="23">
                  <c:v>0</c:v>
                </c:pt>
                <c:pt idx="24">
                  <c:v>0</c:v>
                </c:pt>
              </c:numCache>
            </c:numRef>
          </c:val>
        </c:ser>
        <c:dLbls>
          <c:showLegendKey val="0"/>
          <c:showVal val="0"/>
          <c:showCatName val="0"/>
          <c:showSerName val="0"/>
          <c:showPercent val="0"/>
          <c:showBubbleSize val="0"/>
        </c:dLbls>
        <c:gapWidth val="150"/>
        <c:axId val="132216320"/>
        <c:axId val="132217856"/>
      </c:barChart>
      <c:catAx>
        <c:axId val="132216320"/>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32217856"/>
        <c:crosses val="autoZero"/>
        <c:auto val="1"/>
        <c:lblAlgn val="ctr"/>
        <c:lblOffset val="100"/>
        <c:noMultiLvlLbl val="0"/>
      </c:catAx>
      <c:valAx>
        <c:axId val="132217856"/>
        <c:scaling>
          <c:orientation val="minMax"/>
        </c:scaling>
        <c:delete val="0"/>
        <c:axPos val="l"/>
        <c:majorGridlines/>
        <c:numFmt formatCode="0" sourceLinked="1"/>
        <c:majorTickMark val="none"/>
        <c:minorTickMark val="none"/>
        <c:tickLblPos val="nextTo"/>
        <c:crossAx val="13221632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i="0" baseline="0">
                <a:effectLst/>
              </a:rPr>
              <a:t>Rigueur climatique (DJU) - Annuelle </a:t>
            </a:r>
            <a:endParaRPr lang="fr-FR" sz="1400">
              <a:effectLst/>
            </a:endParaRPr>
          </a:p>
        </c:rich>
      </c:tx>
      <c:layout/>
      <c:overlay val="0"/>
    </c:title>
    <c:autoTitleDeleted val="0"/>
    <c:plotArea>
      <c:layout/>
      <c:barChart>
        <c:barDir val="col"/>
        <c:grouping val="clustered"/>
        <c:varyColors val="0"/>
        <c:ser>
          <c:idx val="1"/>
          <c:order val="0"/>
          <c:spPr>
            <a:solidFill>
              <a:srgbClr val="9966FF"/>
            </a:solidFill>
          </c:spPr>
          <c:invertIfNegative val="0"/>
          <c:cat>
            <c:numRef>
              <c:f>Climat!$C$5:$R$5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Climat!$C$18:$R$18</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DFE8-4C15-A20D-CD677A08A838}"/>
            </c:ext>
          </c:extLst>
        </c:ser>
        <c:dLbls>
          <c:showLegendKey val="0"/>
          <c:showVal val="0"/>
          <c:showCatName val="0"/>
          <c:showSerName val="0"/>
          <c:showPercent val="0"/>
          <c:showBubbleSize val="0"/>
        </c:dLbls>
        <c:gapWidth val="150"/>
        <c:axId val="99224960"/>
        <c:axId val="99255424"/>
      </c:barChart>
      <c:catAx>
        <c:axId val="99224960"/>
        <c:scaling>
          <c:orientation val="minMax"/>
        </c:scaling>
        <c:delete val="0"/>
        <c:axPos val="b"/>
        <c:numFmt formatCode="General" sourceLinked="1"/>
        <c:majorTickMark val="none"/>
        <c:minorTickMark val="none"/>
        <c:tickLblPos val="nextTo"/>
        <c:crossAx val="99255424"/>
        <c:crosses val="autoZero"/>
        <c:auto val="1"/>
        <c:lblAlgn val="ctr"/>
        <c:lblOffset val="100"/>
        <c:noMultiLvlLbl val="0"/>
      </c:catAx>
      <c:valAx>
        <c:axId val="99255424"/>
        <c:scaling>
          <c:orientation val="minMax"/>
        </c:scaling>
        <c:delete val="0"/>
        <c:axPos val="l"/>
        <c:majorGridlines/>
        <c:numFmt formatCode="#,##0" sourceLinked="1"/>
        <c:majorTickMark val="none"/>
        <c:minorTickMark val="none"/>
        <c:tickLblPos val="nextTo"/>
        <c:crossAx val="9922496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3.xml"/><Relationship Id="rId2" Type="http://schemas.openxmlformats.org/officeDocument/2006/relationships/chart" Target="../charts/chart82.xml"/><Relationship Id="rId1" Type="http://schemas.openxmlformats.org/officeDocument/2006/relationships/chart" Target="../charts/chart81.xml"/><Relationship Id="rId5" Type="http://schemas.openxmlformats.org/officeDocument/2006/relationships/chart" Target="../charts/chart85.xml"/><Relationship Id="rId4" Type="http://schemas.openxmlformats.org/officeDocument/2006/relationships/chart" Target="../charts/chart8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1.xml"/><Relationship Id="rId13" Type="http://schemas.openxmlformats.org/officeDocument/2006/relationships/chart" Target="../charts/chart26.xml"/><Relationship Id="rId18" Type="http://schemas.openxmlformats.org/officeDocument/2006/relationships/chart" Target="../charts/chart31.xml"/><Relationship Id="rId26" Type="http://schemas.openxmlformats.org/officeDocument/2006/relationships/chart" Target="../charts/chart39.xml"/><Relationship Id="rId3" Type="http://schemas.openxmlformats.org/officeDocument/2006/relationships/chart" Target="../charts/chart16.xml"/><Relationship Id="rId21" Type="http://schemas.openxmlformats.org/officeDocument/2006/relationships/chart" Target="../charts/chart34.xml"/><Relationship Id="rId7" Type="http://schemas.openxmlformats.org/officeDocument/2006/relationships/chart" Target="../charts/chart20.xml"/><Relationship Id="rId12" Type="http://schemas.openxmlformats.org/officeDocument/2006/relationships/chart" Target="../charts/chart25.xml"/><Relationship Id="rId17" Type="http://schemas.openxmlformats.org/officeDocument/2006/relationships/chart" Target="../charts/chart30.xml"/><Relationship Id="rId25" Type="http://schemas.openxmlformats.org/officeDocument/2006/relationships/chart" Target="../charts/chart38.xml"/><Relationship Id="rId2" Type="http://schemas.openxmlformats.org/officeDocument/2006/relationships/chart" Target="../charts/chart15.xml"/><Relationship Id="rId16" Type="http://schemas.openxmlformats.org/officeDocument/2006/relationships/chart" Target="../charts/chart29.xml"/><Relationship Id="rId20" Type="http://schemas.openxmlformats.org/officeDocument/2006/relationships/chart" Target="../charts/chart33.xml"/><Relationship Id="rId29" Type="http://schemas.openxmlformats.org/officeDocument/2006/relationships/chart" Target="../charts/chart42.xml"/><Relationship Id="rId1" Type="http://schemas.openxmlformats.org/officeDocument/2006/relationships/chart" Target="../charts/chart14.xml"/><Relationship Id="rId6" Type="http://schemas.openxmlformats.org/officeDocument/2006/relationships/chart" Target="../charts/chart19.xml"/><Relationship Id="rId11" Type="http://schemas.openxmlformats.org/officeDocument/2006/relationships/chart" Target="../charts/chart24.xml"/><Relationship Id="rId24" Type="http://schemas.openxmlformats.org/officeDocument/2006/relationships/chart" Target="../charts/chart37.xml"/><Relationship Id="rId5" Type="http://schemas.openxmlformats.org/officeDocument/2006/relationships/chart" Target="../charts/chart18.xml"/><Relationship Id="rId15" Type="http://schemas.openxmlformats.org/officeDocument/2006/relationships/chart" Target="../charts/chart28.xml"/><Relationship Id="rId23" Type="http://schemas.openxmlformats.org/officeDocument/2006/relationships/chart" Target="../charts/chart36.xml"/><Relationship Id="rId28" Type="http://schemas.openxmlformats.org/officeDocument/2006/relationships/chart" Target="../charts/chart41.xml"/><Relationship Id="rId10" Type="http://schemas.openxmlformats.org/officeDocument/2006/relationships/chart" Target="../charts/chart23.xml"/><Relationship Id="rId19" Type="http://schemas.openxmlformats.org/officeDocument/2006/relationships/chart" Target="../charts/chart32.xml"/><Relationship Id="rId4" Type="http://schemas.openxmlformats.org/officeDocument/2006/relationships/chart" Target="../charts/chart17.xml"/><Relationship Id="rId9" Type="http://schemas.openxmlformats.org/officeDocument/2006/relationships/chart" Target="../charts/chart22.xml"/><Relationship Id="rId14" Type="http://schemas.openxmlformats.org/officeDocument/2006/relationships/chart" Target="../charts/chart27.xml"/><Relationship Id="rId22" Type="http://schemas.openxmlformats.org/officeDocument/2006/relationships/chart" Target="../charts/chart35.xml"/><Relationship Id="rId27"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55.xml"/><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5" Type="http://schemas.openxmlformats.org/officeDocument/2006/relationships/chart" Target="../charts/chart5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s>
</file>

<file path=xl/drawings/_rels/drawing7.xml.rels><?xml version="1.0" encoding="UTF-8" standalone="yes"?>
<Relationships xmlns="http://schemas.openxmlformats.org/package/2006/relationships"><Relationship Id="rId8" Type="http://schemas.openxmlformats.org/officeDocument/2006/relationships/chart" Target="../charts/chart66.xml"/><Relationship Id="rId3" Type="http://schemas.openxmlformats.org/officeDocument/2006/relationships/chart" Target="../charts/chart61.xml"/><Relationship Id="rId7" Type="http://schemas.openxmlformats.org/officeDocument/2006/relationships/chart" Target="../charts/chart65.xml"/><Relationship Id="rId2" Type="http://schemas.openxmlformats.org/officeDocument/2006/relationships/chart" Target="../charts/chart60.xml"/><Relationship Id="rId1" Type="http://schemas.openxmlformats.org/officeDocument/2006/relationships/chart" Target="../charts/chart59.xml"/><Relationship Id="rId6" Type="http://schemas.openxmlformats.org/officeDocument/2006/relationships/chart" Target="../charts/chart64.xml"/><Relationship Id="rId11" Type="http://schemas.openxmlformats.org/officeDocument/2006/relationships/chart" Target="../charts/chart69.xml"/><Relationship Id="rId5" Type="http://schemas.openxmlformats.org/officeDocument/2006/relationships/chart" Target="../charts/chart63.xml"/><Relationship Id="rId10" Type="http://schemas.openxmlformats.org/officeDocument/2006/relationships/chart" Target="../charts/chart68.xml"/><Relationship Id="rId4" Type="http://schemas.openxmlformats.org/officeDocument/2006/relationships/chart" Target="../charts/chart62.xml"/><Relationship Id="rId9" Type="http://schemas.openxmlformats.org/officeDocument/2006/relationships/chart" Target="../charts/chart67.xml"/></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71.xml"/><Relationship Id="rId1" Type="http://schemas.openxmlformats.org/officeDocument/2006/relationships/chart" Target="../charts/chart70.xml"/><Relationship Id="rId4" Type="http://schemas.openxmlformats.org/officeDocument/2006/relationships/chart" Target="../charts/chart72.xml"/></Relationships>
</file>

<file path=xl/drawings/_rels/drawing9.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4" Type="http://schemas.openxmlformats.org/officeDocument/2006/relationships/chart" Target="../charts/chart76.xml"/></Relationships>
</file>

<file path=xl/drawings/drawing1.xml><?xml version="1.0" encoding="utf-8"?>
<xdr:wsDr xmlns:xdr="http://schemas.openxmlformats.org/drawingml/2006/spreadsheetDrawing" xmlns:a="http://schemas.openxmlformats.org/drawingml/2006/main">
  <xdr:twoCellAnchor editAs="oneCell">
    <xdr:from>
      <xdr:col>0</xdr:col>
      <xdr:colOff>126627</xdr:colOff>
      <xdr:row>0</xdr:row>
      <xdr:rowOff>80683</xdr:rowOff>
    </xdr:from>
    <xdr:to>
      <xdr:col>1</xdr:col>
      <xdr:colOff>649942</xdr:colOff>
      <xdr:row>1</xdr:row>
      <xdr:rowOff>1064558</xdr:rowOff>
    </xdr:to>
    <xdr:pic>
      <xdr:nvPicPr>
        <xdr:cNvPr id="2" name="Image 1" descr="MAPES Pays de la Loire - Mission régionale d'appui">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27" y="80683"/>
          <a:ext cx="1285315" cy="117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51</xdr:row>
      <xdr:rowOff>114301</xdr:rowOff>
    </xdr:from>
    <xdr:to>
      <xdr:col>12</xdr:col>
      <xdr:colOff>456816</xdr:colOff>
      <xdr:row>53</xdr:row>
      <xdr:rowOff>2</xdr:rowOff>
    </xdr:to>
    <xdr:pic>
      <xdr:nvPicPr>
        <xdr:cNvPr id="3" name="Imag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9087" b="13753"/>
        <a:stretch/>
      </xdr:blipFill>
      <xdr:spPr>
        <a:xfrm>
          <a:off x="38100" y="15830551"/>
          <a:ext cx="9719598" cy="933450"/>
        </a:xfrm>
        <a:prstGeom prst="rect">
          <a:avLst/>
        </a:prstGeom>
      </xdr:spPr>
    </xdr:pic>
    <xdr:clientData/>
  </xdr:twoCellAnchor>
  <xdr:twoCellAnchor editAs="oneCell">
    <xdr:from>
      <xdr:col>2</xdr:col>
      <xdr:colOff>202266</xdr:colOff>
      <xdr:row>0</xdr:row>
      <xdr:rowOff>36419</xdr:rowOff>
    </xdr:from>
    <xdr:to>
      <xdr:col>6</xdr:col>
      <xdr:colOff>415990</xdr:colOff>
      <xdr:row>1</xdr:row>
      <xdr:rowOff>1090020</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6266" y="36419"/>
          <a:ext cx="3261724" cy="12441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313765</xdr:colOff>
      <xdr:row>7</xdr:row>
      <xdr:rowOff>186018</xdr:rowOff>
    </xdr:from>
    <xdr:to>
      <xdr:col>37</xdr:col>
      <xdr:colOff>302559</xdr:colOff>
      <xdr:row>24</xdr:row>
      <xdr:rowOff>11206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302559</xdr:colOff>
      <xdr:row>25</xdr:row>
      <xdr:rowOff>0</xdr:rowOff>
    </xdr:from>
    <xdr:to>
      <xdr:col>37</xdr:col>
      <xdr:colOff>291353</xdr:colOff>
      <xdr:row>41</xdr:row>
      <xdr:rowOff>26894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257736</xdr:colOff>
      <xdr:row>41</xdr:row>
      <xdr:rowOff>459441</xdr:rowOff>
    </xdr:from>
    <xdr:to>
      <xdr:col>37</xdr:col>
      <xdr:colOff>246530</xdr:colOff>
      <xdr:row>58</xdr:row>
      <xdr:rowOff>4482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235325</xdr:colOff>
      <xdr:row>58</xdr:row>
      <xdr:rowOff>470646</xdr:rowOff>
    </xdr:from>
    <xdr:to>
      <xdr:col>37</xdr:col>
      <xdr:colOff>224119</xdr:colOff>
      <xdr:row>75</xdr:row>
      <xdr:rowOff>15687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257736</xdr:colOff>
      <xdr:row>75</xdr:row>
      <xdr:rowOff>470647</xdr:rowOff>
    </xdr:from>
    <xdr:to>
      <xdr:col>37</xdr:col>
      <xdr:colOff>246530</xdr:colOff>
      <xdr:row>92</xdr:row>
      <xdr:rowOff>15688</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847725</xdr:colOff>
      <xdr:row>4</xdr:row>
      <xdr:rowOff>47625</xdr:rowOff>
    </xdr:from>
    <xdr:to>
      <xdr:col>16</xdr:col>
      <xdr:colOff>47625</xdr:colOff>
      <xdr:row>32</xdr:row>
      <xdr:rowOff>28575</xdr:rowOff>
    </xdr:to>
    <xdr:pic>
      <xdr:nvPicPr>
        <xdr:cNvPr id="2" name="Image 1">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809625"/>
          <a:ext cx="6210300" cy="554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353787</xdr:colOff>
      <xdr:row>27</xdr:row>
      <xdr:rowOff>0</xdr:rowOff>
    </xdr:from>
    <xdr:to>
      <xdr:col>14</xdr:col>
      <xdr:colOff>54428</xdr:colOff>
      <xdr:row>44</xdr:row>
      <xdr:rowOff>13607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217716</xdr:colOff>
      <xdr:row>12</xdr:row>
      <xdr:rowOff>1</xdr:rowOff>
    </xdr:from>
    <xdr:to>
      <xdr:col>3</xdr:col>
      <xdr:colOff>843643</xdr:colOff>
      <xdr:row>25</xdr:row>
      <xdr:rowOff>81643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54432</xdr:colOff>
      <xdr:row>12</xdr:row>
      <xdr:rowOff>0</xdr:rowOff>
    </xdr:from>
    <xdr:to>
      <xdr:col>8</xdr:col>
      <xdr:colOff>557893</xdr:colOff>
      <xdr:row>25</xdr:row>
      <xdr:rowOff>81643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653145</xdr:colOff>
      <xdr:row>11</xdr:row>
      <xdr:rowOff>217717</xdr:rowOff>
    </xdr:from>
    <xdr:to>
      <xdr:col>13</xdr:col>
      <xdr:colOff>244929</xdr:colOff>
      <xdr:row>25</xdr:row>
      <xdr:rowOff>40825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367395</xdr:colOff>
      <xdr:row>11</xdr:row>
      <xdr:rowOff>217715</xdr:rowOff>
    </xdr:from>
    <xdr:to>
      <xdr:col>17</xdr:col>
      <xdr:colOff>857250</xdr:colOff>
      <xdr:row>25</xdr:row>
      <xdr:rowOff>40823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204108</xdr:colOff>
      <xdr:row>27</xdr:row>
      <xdr:rowOff>0</xdr:rowOff>
    </xdr:from>
    <xdr:to>
      <xdr:col>21</xdr:col>
      <xdr:colOff>272143</xdr:colOff>
      <xdr:row>44</xdr:row>
      <xdr:rowOff>13607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380999</xdr:colOff>
      <xdr:row>44</xdr:row>
      <xdr:rowOff>190499</xdr:rowOff>
    </xdr:from>
    <xdr:to>
      <xdr:col>14</xdr:col>
      <xdr:colOff>54428</xdr:colOff>
      <xdr:row>64</xdr:row>
      <xdr:rowOff>40821</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204107</xdr:colOff>
      <xdr:row>44</xdr:row>
      <xdr:rowOff>190500</xdr:rowOff>
    </xdr:from>
    <xdr:to>
      <xdr:col>21</xdr:col>
      <xdr:colOff>299357</xdr:colOff>
      <xdr:row>64</xdr:row>
      <xdr:rowOff>40822</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218007</xdr:colOff>
      <xdr:row>3</xdr:row>
      <xdr:rowOff>612</xdr:rowOff>
    </xdr:from>
    <xdr:to>
      <xdr:col>25</xdr:col>
      <xdr:colOff>744682</xdr:colOff>
      <xdr:row>19</xdr:row>
      <xdr:rowOff>0</xdr:rowOff>
    </xdr:to>
    <xdr:graphicFrame macro="">
      <xdr:nvGraphicFramePr>
        <xdr:cNvPr id="5" name="Graphique 4">
          <a:extLst>
            <a:ext uri="{FF2B5EF4-FFF2-40B4-BE49-F238E27FC236}">
              <a16:creationId xmlns=""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246529</xdr:colOff>
      <xdr:row>24</xdr:row>
      <xdr:rowOff>0</xdr:rowOff>
    </xdr:from>
    <xdr:to>
      <xdr:col>26</xdr:col>
      <xdr:colOff>11204</xdr:colOff>
      <xdr:row>44</xdr:row>
      <xdr:rowOff>11206</xdr:rowOff>
    </xdr:to>
    <xdr:graphicFrame macro="">
      <xdr:nvGraphicFramePr>
        <xdr:cNvPr id="4" name="Graphique 3">
          <a:extLst>
            <a:ext uri="{FF2B5EF4-FFF2-40B4-BE49-F238E27FC236}">
              <a16:creationId xmlns=""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168087</xdr:colOff>
      <xdr:row>23</xdr:row>
      <xdr:rowOff>190500</xdr:rowOff>
    </xdr:from>
    <xdr:to>
      <xdr:col>33</xdr:col>
      <xdr:colOff>649942</xdr:colOff>
      <xdr:row>44</xdr:row>
      <xdr:rowOff>0</xdr:rowOff>
    </xdr:to>
    <xdr:graphicFrame macro="">
      <xdr:nvGraphicFramePr>
        <xdr:cNvPr id="7" name="Graphique 6">
          <a:extLst>
            <a:ext uri="{FF2B5EF4-FFF2-40B4-BE49-F238E27FC236}">
              <a16:creationId xmlns=""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145676</xdr:colOff>
      <xdr:row>2</xdr:row>
      <xdr:rowOff>201705</xdr:rowOff>
    </xdr:from>
    <xdr:to>
      <xdr:col>33</xdr:col>
      <xdr:colOff>672353</xdr:colOff>
      <xdr:row>19</xdr:row>
      <xdr:rowOff>0</xdr:rowOff>
    </xdr:to>
    <xdr:graphicFrame macro="">
      <xdr:nvGraphicFramePr>
        <xdr:cNvPr id="8" name="Graphique 7">
          <a:extLst>
            <a:ext uri="{FF2B5EF4-FFF2-40B4-BE49-F238E27FC236}">
              <a16:creationId xmlns=""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280147</xdr:colOff>
      <xdr:row>44</xdr:row>
      <xdr:rowOff>156882</xdr:rowOff>
    </xdr:from>
    <xdr:to>
      <xdr:col>33</xdr:col>
      <xdr:colOff>638735</xdr:colOff>
      <xdr:row>75</xdr:row>
      <xdr:rowOff>44824</xdr:rowOff>
    </xdr:to>
    <xdr:graphicFrame macro="">
      <xdr:nvGraphicFramePr>
        <xdr:cNvPr id="9" name="Graphique 8">
          <a:extLst>
            <a:ext uri="{FF2B5EF4-FFF2-40B4-BE49-F238E27FC236}">
              <a16:creationId xmlns=""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201705</xdr:colOff>
      <xdr:row>7</xdr:row>
      <xdr:rowOff>0</xdr:rowOff>
    </xdr:from>
    <xdr:to>
      <xdr:col>26</xdr:col>
      <xdr:colOff>280147</xdr:colOff>
      <xdr:row>23</xdr:row>
      <xdr:rowOff>11206</xdr:rowOff>
    </xdr:to>
    <xdr:graphicFrame macro="">
      <xdr:nvGraphicFramePr>
        <xdr:cNvPr id="9" name="Graphique 8">
          <a:extLst>
            <a:ext uri="{FF2B5EF4-FFF2-40B4-BE49-F238E27FC236}">
              <a16:creationId xmlns=""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201707</xdr:colOff>
      <xdr:row>24</xdr:row>
      <xdr:rowOff>0</xdr:rowOff>
    </xdr:from>
    <xdr:to>
      <xdr:col>26</xdr:col>
      <xdr:colOff>280149</xdr:colOff>
      <xdr:row>41</xdr:row>
      <xdr:rowOff>15687</xdr:rowOff>
    </xdr:to>
    <xdr:graphicFrame macro="">
      <xdr:nvGraphicFramePr>
        <xdr:cNvPr id="12" name="Graphique 11">
          <a:extLst>
            <a:ext uri="{FF2B5EF4-FFF2-40B4-BE49-F238E27FC236}">
              <a16:creationId xmlns=""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190500</xdr:colOff>
      <xdr:row>42</xdr:row>
      <xdr:rowOff>0</xdr:rowOff>
    </xdr:from>
    <xdr:to>
      <xdr:col>26</xdr:col>
      <xdr:colOff>268942</xdr:colOff>
      <xdr:row>59</xdr:row>
      <xdr:rowOff>15688</xdr:rowOff>
    </xdr:to>
    <xdr:graphicFrame macro="">
      <xdr:nvGraphicFramePr>
        <xdr:cNvPr id="13" name="Graphique 12">
          <a:extLst>
            <a:ext uri="{FF2B5EF4-FFF2-40B4-BE49-F238E27FC236}">
              <a16:creationId xmlns=""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201706</xdr:colOff>
      <xdr:row>60</xdr:row>
      <xdr:rowOff>0</xdr:rowOff>
    </xdr:from>
    <xdr:to>
      <xdr:col>26</xdr:col>
      <xdr:colOff>280148</xdr:colOff>
      <xdr:row>77</xdr:row>
      <xdr:rowOff>11206</xdr:rowOff>
    </xdr:to>
    <xdr:graphicFrame macro="">
      <xdr:nvGraphicFramePr>
        <xdr:cNvPr id="14" name="Graphique 13">
          <a:extLst>
            <a:ext uri="{FF2B5EF4-FFF2-40B4-BE49-F238E27FC236}">
              <a16:creationId xmlns=""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268942</xdr:colOff>
      <xdr:row>80</xdr:row>
      <xdr:rowOff>1</xdr:rowOff>
    </xdr:from>
    <xdr:to>
      <xdr:col>26</xdr:col>
      <xdr:colOff>347384</xdr:colOff>
      <xdr:row>96</xdr:row>
      <xdr:rowOff>11206</xdr:rowOff>
    </xdr:to>
    <xdr:graphicFrame macro="">
      <xdr:nvGraphicFramePr>
        <xdr:cNvPr id="15" name="Graphique 14">
          <a:extLst>
            <a:ext uri="{FF2B5EF4-FFF2-40B4-BE49-F238E27FC236}">
              <a16:creationId xmlns=""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268944</xdr:colOff>
      <xdr:row>97</xdr:row>
      <xdr:rowOff>4483</xdr:rowOff>
    </xdr:from>
    <xdr:to>
      <xdr:col>26</xdr:col>
      <xdr:colOff>347386</xdr:colOff>
      <xdr:row>114</xdr:row>
      <xdr:rowOff>20171</xdr:rowOff>
    </xdr:to>
    <xdr:graphicFrame macro="">
      <xdr:nvGraphicFramePr>
        <xdr:cNvPr id="16" name="Graphique 15">
          <a:extLst>
            <a:ext uri="{FF2B5EF4-FFF2-40B4-BE49-F238E27FC236}">
              <a16:creationId xmlns=""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257737</xdr:colOff>
      <xdr:row>114</xdr:row>
      <xdr:rowOff>194984</xdr:rowOff>
    </xdr:from>
    <xdr:to>
      <xdr:col>26</xdr:col>
      <xdr:colOff>336179</xdr:colOff>
      <xdr:row>132</xdr:row>
      <xdr:rowOff>22412</xdr:rowOff>
    </xdr:to>
    <xdr:graphicFrame macro="">
      <xdr:nvGraphicFramePr>
        <xdr:cNvPr id="17" name="Graphique 16">
          <a:extLst>
            <a:ext uri="{FF2B5EF4-FFF2-40B4-BE49-F238E27FC236}">
              <a16:creationId xmlns=""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257737</xdr:colOff>
      <xdr:row>133</xdr:row>
      <xdr:rowOff>15688</xdr:rowOff>
    </xdr:from>
    <xdr:to>
      <xdr:col>26</xdr:col>
      <xdr:colOff>336179</xdr:colOff>
      <xdr:row>150</xdr:row>
      <xdr:rowOff>15689</xdr:rowOff>
    </xdr:to>
    <xdr:graphicFrame macro="">
      <xdr:nvGraphicFramePr>
        <xdr:cNvPr id="18" name="Graphique 17">
          <a:extLst>
            <a:ext uri="{FF2B5EF4-FFF2-40B4-BE49-F238E27FC236}">
              <a16:creationId xmlns=""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246528</xdr:colOff>
      <xdr:row>153</xdr:row>
      <xdr:rowOff>11206</xdr:rowOff>
    </xdr:from>
    <xdr:to>
      <xdr:col>26</xdr:col>
      <xdr:colOff>324970</xdr:colOff>
      <xdr:row>169</xdr:row>
      <xdr:rowOff>11206</xdr:rowOff>
    </xdr:to>
    <xdr:graphicFrame macro="">
      <xdr:nvGraphicFramePr>
        <xdr:cNvPr id="19" name="Graphique 18">
          <a:extLst>
            <a:ext uri="{FF2B5EF4-FFF2-40B4-BE49-F238E27FC236}">
              <a16:creationId xmlns=""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246530</xdr:colOff>
      <xdr:row>170</xdr:row>
      <xdr:rowOff>15687</xdr:rowOff>
    </xdr:from>
    <xdr:to>
      <xdr:col>26</xdr:col>
      <xdr:colOff>324972</xdr:colOff>
      <xdr:row>187</xdr:row>
      <xdr:rowOff>11206</xdr:rowOff>
    </xdr:to>
    <xdr:graphicFrame macro="">
      <xdr:nvGraphicFramePr>
        <xdr:cNvPr id="20" name="Graphique 19">
          <a:extLst>
            <a:ext uri="{FF2B5EF4-FFF2-40B4-BE49-F238E27FC236}">
              <a16:creationId xmlns=""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246529</xdr:colOff>
      <xdr:row>188</xdr:row>
      <xdr:rowOff>4482</xdr:rowOff>
    </xdr:from>
    <xdr:to>
      <xdr:col>26</xdr:col>
      <xdr:colOff>324971</xdr:colOff>
      <xdr:row>205</xdr:row>
      <xdr:rowOff>33617</xdr:rowOff>
    </xdr:to>
    <xdr:graphicFrame macro="">
      <xdr:nvGraphicFramePr>
        <xdr:cNvPr id="21" name="Graphique 20">
          <a:extLst>
            <a:ext uri="{FF2B5EF4-FFF2-40B4-BE49-F238E27FC236}">
              <a16:creationId xmlns=""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257735</xdr:colOff>
      <xdr:row>206</xdr:row>
      <xdr:rowOff>15688</xdr:rowOff>
    </xdr:from>
    <xdr:to>
      <xdr:col>26</xdr:col>
      <xdr:colOff>336177</xdr:colOff>
      <xdr:row>223</xdr:row>
      <xdr:rowOff>22412</xdr:rowOff>
    </xdr:to>
    <xdr:graphicFrame macro="">
      <xdr:nvGraphicFramePr>
        <xdr:cNvPr id="22" name="Graphique 21">
          <a:extLst>
            <a:ext uri="{FF2B5EF4-FFF2-40B4-BE49-F238E27FC236}">
              <a16:creationId xmlns=""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26</xdr:col>
      <xdr:colOff>414617</xdr:colOff>
      <xdr:row>7</xdr:row>
      <xdr:rowOff>0</xdr:rowOff>
    </xdr:from>
    <xdr:to>
      <xdr:col>35</xdr:col>
      <xdr:colOff>582706</xdr:colOff>
      <xdr:row>23</xdr:row>
      <xdr:rowOff>22412</xdr:rowOff>
    </xdr:to>
    <xdr:graphicFrame macro="">
      <xdr:nvGraphicFramePr>
        <xdr:cNvPr id="25" name="Graphique 24">
          <a:extLst>
            <a:ext uri="{FF2B5EF4-FFF2-40B4-BE49-F238E27FC236}">
              <a16:creationId xmlns="" xmlns:a16="http://schemas.microsoft.com/office/drawing/2014/main" id="{00000000-0008-0000-05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437029</xdr:colOff>
      <xdr:row>23</xdr:row>
      <xdr:rowOff>179295</xdr:rowOff>
    </xdr:from>
    <xdr:to>
      <xdr:col>35</xdr:col>
      <xdr:colOff>605118</xdr:colOff>
      <xdr:row>41</xdr:row>
      <xdr:rowOff>4482</xdr:rowOff>
    </xdr:to>
    <xdr:graphicFrame macro="">
      <xdr:nvGraphicFramePr>
        <xdr:cNvPr id="26" name="Graphique 25">
          <a:extLst>
            <a:ext uri="{FF2B5EF4-FFF2-40B4-BE49-F238E27FC236}">
              <a16:creationId xmlns=""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26</xdr:col>
      <xdr:colOff>448235</xdr:colOff>
      <xdr:row>41</xdr:row>
      <xdr:rowOff>168087</xdr:rowOff>
    </xdr:from>
    <xdr:to>
      <xdr:col>35</xdr:col>
      <xdr:colOff>616324</xdr:colOff>
      <xdr:row>58</xdr:row>
      <xdr:rowOff>190499</xdr:rowOff>
    </xdr:to>
    <xdr:graphicFrame macro="">
      <xdr:nvGraphicFramePr>
        <xdr:cNvPr id="27" name="Graphique 26">
          <a:extLst>
            <a:ext uri="{FF2B5EF4-FFF2-40B4-BE49-F238E27FC236}">
              <a16:creationId xmlns=""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26</xdr:col>
      <xdr:colOff>459441</xdr:colOff>
      <xdr:row>59</xdr:row>
      <xdr:rowOff>190502</xdr:rowOff>
    </xdr:from>
    <xdr:to>
      <xdr:col>35</xdr:col>
      <xdr:colOff>627530</xdr:colOff>
      <xdr:row>76</xdr:row>
      <xdr:rowOff>168088</xdr:rowOff>
    </xdr:to>
    <xdr:graphicFrame macro="">
      <xdr:nvGraphicFramePr>
        <xdr:cNvPr id="28" name="Graphique 27">
          <a:extLst>
            <a:ext uri="{FF2B5EF4-FFF2-40B4-BE49-F238E27FC236}">
              <a16:creationId xmlns=""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26</xdr:col>
      <xdr:colOff>481853</xdr:colOff>
      <xdr:row>80</xdr:row>
      <xdr:rowOff>0</xdr:rowOff>
    </xdr:from>
    <xdr:to>
      <xdr:col>35</xdr:col>
      <xdr:colOff>649942</xdr:colOff>
      <xdr:row>96</xdr:row>
      <xdr:rowOff>1</xdr:rowOff>
    </xdr:to>
    <xdr:graphicFrame macro="">
      <xdr:nvGraphicFramePr>
        <xdr:cNvPr id="29" name="Graphique 28">
          <a:extLst>
            <a:ext uri="{FF2B5EF4-FFF2-40B4-BE49-F238E27FC236}">
              <a16:creationId xmlns="" xmlns:a16="http://schemas.microsoft.com/office/drawing/2014/main" id="{00000000-0008-0000-05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26</xdr:col>
      <xdr:colOff>493059</xdr:colOff>
      <xdr:row>96</xdr:row>
      <xdr:rowOff>161365</xdr:rowOff>
    </xdr:from>
    <xdr:to>
      <xdr:col>35</xdr:col>
      <xdr:colOff>661148</xdr:colOff>
      <xdr:row>113</xdr:row>
      <xdr:rowOff>179294</xdr:rowOff>
    </xdr:to>
    <xdr:graphicFrame macro="">
      <xdr:nvGraphicFramePr>
        <xdr:cNvPr id="30" name="Graphique 29">
          <a:extLst>
            <a:ext uri="{FF2B5EF4-FFF2-40B4-BE49-F238E27FC236}">
              <a16:creationId xmlns=""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26</xdr:col>
      <xdr:colOff>481853</xdr:colOff>
      <xdr:row>114</xdr:row>
      <xdr:rowOff>172571</xdr:rowOff>
    </xdr:from>
    <xdr:to>
      <xdr:col>35</xdr:col>
      <xdr:colOff>649942</xdr:colOff>
      <xdr:row>132</xdr:row>
      <xdr:rowOff>1</xdr:rowOff>
    </xdr:to>
    <xdr:graphicFrame macro="">
      <xdr:nvGraphicFramePr>
        <xdr:cNvPr id="31" name="Graphique 30">
          <a:extLst>
            <a:ext uri="{FF2B5EF4-FFF2-40B4-BE49-F238E27FC236}">
              <a16:creationId xmlns="" xmlns:a16="http://schemas.microsoft.com/office/drawing/2014/main" id="{00000000-0008-0000-05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26</xdr:col>
      <xdr:colOff>493059</xdr:colOff>
      <xdr:row>132</xdr:row>
      <xdr:rowOff>194982</xdr:rowOff>
    </xdr:from>
    <xdr:to>
      <xdr:col>35</xdr:col>
      <xdr:colOff>661148</xdr:colOff>
      <xdr:row>150</xdr:row>
      <xdr:rowOff>11205</xdr:rowOff>
    </xdr:to>
    <xdr:graphicFrame macro="">
      <xdr:nvGraphicFramePr>
        <xdr:cNvPr id="32" name="Graphique 31">
          <a:extLst>
            <a:ext uri="{FF2B5EF4-FFF2-40B4-BE49-F238E27FC236}">
              <a16:creationId xmlns="" xmlns:a16="http://schemas.microsoft.com/office/drawing/2014/main" id="{00000000-0008-0000-05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26</xdr:col>
      <xdr:colOff>459441</xdr:colOff>
      <xdr:row>153</xdr:row>
      <xdr:rowOff>0</xdr:rowOff>
    </xdr:from>
    <xdr:to>
      <xdr:col>35</xdr:col>
      <xdr:colOff>627530</xdr:colOff>
      <xdr:row>167</xdr:row>
      <xdr:rowOff>190502</xdr:rowOff>
    </xdr:to>
    <xdr:graphicFrame macro="">
      <xdr:nvGraphicFramePr>
        <xdr:cNvPr id="33" name="Graphique 32">
          <a:extLst>
            <a:ext uri="{FF2B5EF4-FFF2-40B4-BE49-F238E27FC236}">
              <a16:creationId xmlns="" xmlns:a16="http://schemas.microsoft.com/office/drawing/2014/main" id="{00000000-0008-0000-05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26</xdr:col>
      <xdr:colOff>459442</xdr:colOff>
      <xdr:row>169</xdr:row>
      <xdr:rowOff>183776</xdr:rowOff>
    </xdr:from>
    <xdr:to>
      <xdr:col>35</xdr:col>
      <xdr:colOff>627531</xdr:colOff>
      <xdr:row>186</xdr:row>
      <xdr:rowOff>168089</xdr:rowOff>
    </xdr:to>
    <xdr:graphicFrame macro="">
      <xdr:nvGraphicFramePr>
        <xdr:cNvPr id="34" name="Graphique 33">
          <a:extLst>
            <a:ext uri="{FF2B5EF4-FFF2-40B4-BE49-F238E27FC236}">
              <a16:creationId xmlns="" xmlns:a16="http://schemas.microsoft.com/office/drawing/2014/main" id="{00000000-0008-0000-05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26</xdr:col>
      <xdr:colOff>493059</xdr:colOff>
      <xdr:row>187</xdr:row>
      <xdr:rowOff>194983</xdr:rowOff>
    </xdr:from>
    <xdr:to>
      <xdr:col>35</xdr:col>
      <xdr:colOff>661148</xdr:colOff>
      <xdr:row>205</xdr:row>
      <xdr:rowOff>11206</xdr:rowOff>
    </xdr:to>
    <xdr:graphicFrame macro="">
      <xdr:nvGraphicFramePr>
        <xdr:cNvPr id="35" name="Graphique 34">
          <a:extLst>
            <a:ext uri="{FF2B5EF4-FFF2-40B4-BE49-F238E27FC236}">
              <a16:creationId xmlns="" xmlns:a16="http://schemas.microsoft.com/office/drawing/2014/main" id="{00000000-0008-0000-05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26</xdr:col>
      <xdr:colOff>504265</xdr:colOff>
      <xdr:row>205</xdr:row>
      <xdr:rowOff>194983</xdr:rowOff>
    </xdr:from>
    <xdr:to>
      <xdr:col>35</xdr:col>
      <xdr:colOff>672354</xdr:colOff>
      <xdr:row>223</xdr:row>
      <xdr:rowOff>44824</xdr:rowOff>
    </xdr:to>
    <xdr:graphicFrame macro="">
      <xdr:nvGraphicFramePr>
        <xdr:cNvPr id="36" name="Graphique 35">
          <a:extLst>
            <a:ext uri="{FF2B5EF4-FFF2-40B4-BE49-F238E27FC236}">
              <a16:creationId xmlns="" xmlns:a16="http://schemas.microsoft.com/office/drawing/2014/main" id="{00000000-0008-0000-05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18</xdr:col>
      <xdr:colOff>268942</xdr:colOff>
      <xdr:row>244</xdr:row>
      <xdr:rowOff>179293</xdr:rowOff>
    </xdr:from>
    <xdr:to>
      <xdr:col>27</xdr:col>
      <xdr:colOff>302560</xdr:colOff>
      <xdr:row>261</xdr:row>
      <xdr:rowOff>0</xdr:rowOff>
    </xdr:to>
    <xdr:graphicFrame macro="">
      <xdr:nvGraphicFramePr>
        <xdr:cNvPr id="37" name="Graphique 36">
          <a:extLst>
            <a:ext uri="{FF2B5EF4-FFF2-40B4-BE49-F238E27FC236}">
              <a16:creationId xmlns=""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18</xdr:col>
      <xdr:colOff>246529</xdr:colOff>
      <xdr:row>278</xdr:row>
      <xdr:rowOff>190498</xdr:rowOff>
    </xdr:from>
    <xdr:to>
      <xdr:col>27</xdr:col>
      <xdr:colOff>280147</xdr:colOff>
      <xdr:row>295</xdr:row>
      <xdr:rowOff>11206</xdr:rowOff>
    </xdr:to>
    <xdr:graphicFrame macro="">
      <xdr:nvGraphicFramePr>
        <xdr:cNvPr id="38" name="Graphique 37">
          <a:extLst>
            <a:ext uri="{FF2B5EF4-FFF2-40B4-BE49-F238E27FC236}">
              <a16:creationId xmlns=""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18</xdr:col>
      <xdr:colOff>257736</xdr:colOff>
      <xdr:row>312</xdr:row>
      <xdr:rowOff>201705</xdr:rowOff>
    </xdr:from>
    <xdr:to>
      <xdr:col>27</xdr:col>
      <xdr:colOff>291354</xdr:colOff>
      <xdr:row>329</xdr:row>
      <xdr:rowOff>11206</xdr:rowOff>
    </xdr:to>
    <xdr:graphicFrame macro="">
      <xdr:nvGraphicFramePr>
        <xdr:cNvPr id="39" name="Graphique 38">
          <a:extLst>
            <a:ext uri="{FF2B5EF4-FFF2-40B4-BE49-F238E27FC236}">
              <a16:creationId xmlns=""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212912</xdr:colOff>
      <xdr:row>331</xdr:row>
      <xdr:rowOff>190500</xdr:rowOff>
    </xdr:from>
    <xdr:to>
      <xdr:col>29</xdr:col>
      <xdr:colOff>268942</xdr:colOff>
      <xdr:row>341</xdr:row>
      <xdr:rowOff>100853</xdr:rowOff>
    </xdr:to>
    <xdr:graphicFrame macro="">
      <xdr:nvGraphicFramePr>
        <xdr:cNvPr id="40" name="Graphique 39">
          <a:extLst>
            <a:ext uri="{FF2B5EF4-FFF2-40B4-BE49-F238E27FC236}">
              <a16:creationId xmlns=""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19</xdr:col>
      <xdr:colOff>201706</xdr:colOff>
      <xdr:row>342</xdr:row>
      <xdr:rowOff>156882</xdr:rowOff>
    </xdr:from>
    <xdr:to>
      <xdr:col>29</xdr:col>
      <xdr:colOff>257736</xdr:colOff>
      <xdr:row>352</xdr:row>
      <xdr:rowOff>190500</xdr:rowOff>
    </xdr:to>
    <xdr:graphicFrame macro="">
      <xdr:nvGraphicFramePr>
        <xdr:cNvPr id="41" name="Graphique 40">
          <a:extLst>
            <a:ext uri="{FF2B5EF4-FFF2-40B4-BE49-F238E27FC236}">
              <a16:creationId xmlns=""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168087</xdr:colOff>
      <xdr:row>4</xdr:row>
      <xdr:rowOff>286870</xdr:rowOff>
    </xdr:from>
    <xdr:to>
      <xdr:col>28</xdr:col>
      <xdr:colOff>649940</xdr:colOff>
      <xdr:row>23</xdr:row>
      <xdr:rowOff>112059</xdr:rowOff>
    </xdr:to>
    <xdr:graphicFrame macro="">
      <xdr:nvGraphicFramePr>
        <xdr:cNvPr id="7" name="Graphique 6">
          <a:extLst>
            <a:ext uri="{FF2B5EF4-FFF2-40B4-BE49-F238E27FC236}">
              <a16:creationId xmlns=""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179293</xdr:colOff>
      <xdr:row>24</xdr:row>
      <xdr:rowOff>1</xdr:rowOff>
    </xdr:from>
    <xdr:to>
      <xdr:col>28</xdr:col>
      <xdr:colOff>661146</xdr:colOff>
      <xdr:row>42</xdr:row>
      <xdr:rowOff>4483</xdr:rowOff>
    </xdr:to>
    <xdr:graphicFrame macro="">
      <xdr:nvGraphicFramePr>
        <xdr:cNvPr id="9" name="Graphique 8">
          <a:extLst>
            <a:ext uri="{FF2B5EF4-FFF2-40B4-BE49-F238E27FC236}">
              <a16:creationId xmlns=""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201705</xdr:colOff>
      <xdr:row>42</xdr:row>
      <xdr:rowOff>302558</xdr:rowOff>
    </xdr:from>
    <xdr:to>
      <xdr:col>28</xdr:col>
      <xdr:colOff>683558</xdr:colOff>
      <xdr:row>61</xdr:row>
      <xdr:rowOff>100852</xdr:rowOff>
    </xdr:to>
    <xdr:graphicFrame macro="">
      <xdr:nvGraphicFramePr>
        <xdr:cNvPr id="10" name="Graphique 9">
          <a:extLst>
            <a:ext uri="{FF2B5EF4-FFF2-40B4-BE49-F238E27FC236}">
              <a16:creationId xmlns=""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212911</xdr:colOff>
      <xdr:row>62</xdr:row>
      <xdr:rowOff>0</xdr:rowOff>
    </xdr:from>
    <xdr:to>
      <xdr:col>28</xdr:col>
      <xdr:colOff>694764</xdr:colOff>
      <xdr:row>79</xdr:row>
      <xdr:rowOff>0</xdr:rowOff>
    </xdr:to>
    <xdr:graphicFrame macro="">
      <xdr:nvGraphicFramePr>
        <xdr:cNvPr id="14" name="Graphique 13">
          <a:extLst>
            <a:ext uri="{FF2B5EF4-FFF2-40B4-BE49-F238E27FC236}">
              <a16:creationId xmlns=""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123264</xdr:colOff>
      <xdr:row>61</xdr:row>
      <xdr:rowOff>302558</xdr:rowOff>
    </xdr:from>
    <xdr:to>
      <xdr:col>38</xdr:col>
      <xdr:colOff>605117</xdr:colOff>
      <xdr:row>79</xdr:row>
      <xdr:rowOff>11206</xdr:rowOff>
    </xdr:to>
    <xdr:graphicFrame macro="">
      <xdr:nvGraphicFramePr>
        <xdr:cNvPr id="15" name="Graphique 14">
          <a:extLst>
            <a:ext uri="{FF2B5EF4-FFF2-40B4-BE49-F238E27FC236}">
              <a16:creationId xmlns=""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212910</xdr:colOff>
      <xdr:row>4</xdr:row>
      <xdr:rowOff>186019</xdr:rowOff>
    </xdr:from>
    <xdr:to>
      <xdr:col>25</xdr:col>
      <xdr:colOff>582706</xdr:colOff>
      <xdr:row>26</xdr:row>
      <xdr:rowOff>11206</xdr:rowOff>
    </xdr:to>
    <xdr:graphicFrame macro="">
      <xdr:nvGraphicFramePr>
        <xdr:cNvPr id="4" name="Graphique 3">
          <a:extLst>
            <a:ext uri="{FF2B5EF4-FFF2-40B4-BE49-F238E27FC236}">
              <a16:creationId xmlns=""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22411</xdr:colOff>
      <xdr:row>4</xdr:row>
      <xdr:rowOff>186018</xdr:rowOff>
    </xdr:from>
    <xdr:to>
      <xdr:col>35</xdr:col>
      <xdr:colOff>145676</xdr:colOff>
      <xdr:row>26</xdr:row>
      <xdr:rowOff>11206</xdr:rowOff>
    </xdr:to>
    <xdr:graphicFrame macro="">
      <xdr:nvGraphicFramePr>
        <xdr:cNvPr id="8" name="Graphique 7">
          <a:extLst>
            <a:ext uri="{FF2B5EF4-FFF2-40B4-BE49-F238E27FC236}">
              <a16:creationId xmlns=""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235323</xdr:colOff>
      <xdr:row>27</xdr:row>
      <xdr:rowOff>0</xdr:rowOff>
    </xdr:from>
    <xdr:to>
      <xdr:col>25</xdr:col>
      <xdr:colOff>605119</xdr:colOff>
      <xdr:row>47</xdr:row>
      <xdr:rowOff>11206</xdr:rowOff>
    </xdr:to>
    <xdr:graphicFrame macro="">
      <xdr:nvGraphicFramePr>
        <xdr:cNvPr id="10" name="Graphique 9">
          <a:extLst>
            <a:ext uri="{FF2B5EF4-FFF2-40B4-BE49-F238E27FC236}">
              <a16:creationId xmlns=""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44824</xdr:colOff>
      <xdr:row>27</xdr:row>
      <xdr:rowOff>1680</xdr:rowOff>
    </xdr:from>
    <xdr:to>
      <xdr:col>35</xdr:col>
      <xdr:colOff>168089</xdr:colOff>
      <xdr:row>47</xdr:row>
      <xdr:rowOff>878</xdr:rowOff>
    </xdr:to>
    <xdr:graphicFrame macro="">
      <xdr:nvGraphicFramePr>
        <xdr:cNvPr id="11" name="Graphique 10">
          <a:extLst>
            <a:ext uri="{FF2B5EF4-FFF2-40B4-BE49-F238E27FC236}">
              <a16:creationId xmlns=""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257735</xdr:colOff>
      <xdr:row>69</xdr:row>
      <xdr:rowOff>0</xdr:rowOff>
    </xdr:from>
    <xdr:to>
      <xdr:col>25</xdr:col>
      <xdr:colOff>627531</xdr:colOff>
      <xdr:row>91</xdr:row>
      <xdr:rowOff>33618</xdr:rowOff>
    </xdr:to>
    <xdr:graphicFrame macro="">
      <xdr:nvGraphicFramePr>
        <xdr:cNvPr id="12" name="Graphique 11">
          <a:extLst>
            <a:ext uri="{FF2B5EF4-FFF2-40B4-BE49-F238E27FC236}">
              <a16:creationId xmlns=""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67236</xdr:colOff>
      <xdr:row>69</xdr:row>
      <xdr:rowOff>0</xdr:rowOff>
    </xdr:from>
    <xdr:to>
      <xdr:col>35</xdr:col>
      <xdr:colOff>190501</xdr:colOff>
      <xdr:row>91</xdr:row>
      <xdr:rowOff>11206</xdr:rowOff>
    </xdr:to>
    <xdr:graphicFrame macro="">
      <xdr:nvGraphicFramePr>
        <xdr:cNvPr id="13" name="Graphique 12">
          <a:extLst>
            <a:ext uri="{FF2B5EF4-FFF2-40B4-BE49-F238E27FC236}">
              <a16:creationId xmlns=""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224117</xdr:colOff>
      <xdr:row>48</xdr:row>
      <xdr:rowOff>0</xdr:rowOff>
    </xdr:from>
    <xdr:to>
      <xdr:col>25</xdr:col>
      <xdr:colOff>593913</xdr:colOff>
      <xdr:row>67</xdr:row>
      <xdr:rowOff>179294</xdr:rowOff>
    </xdr:to>
    <xdr:graphicFrame macro="">
      <xdr:nvGraphicFramePr>
        <xdr:cNvPr id="9" name="Graphique 8">
          <a:extLst>
            <a:ext uri="{FF2B5EF4-FFF2-40B4-BE49-F238E27FC236}">
              <a16:creationId xmlns=""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33618</xdr:colOff>
      <xdr:row>48</xdr:row>
      <xdr:rowOff>1680</xdr:rowOff>
    </xdr:from>
    <xdr:to>
      <xdr:col>35</xdr:col>
      <xdr:colOff>156883</xdr:colOff>
      <xdr:row>68</xdr:row>
      <xdr:rowOff>878</xdr:rowOff>
    </xdr:to>
    <xdr:graphicFrame macro="">
      <xdr:nvGraphicFramePr>
        <xdr:cNvPr id="14" name="Graphique 13">
          <a:extLst>
            <a:ext uri="{FF2B5EF4-FFF2-40B4-BE49-F238E27FC236}">
              <a16:creationId xmlns=""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280148</xdr:colOff>
      <xdr:row>128</xdr:row>
      <xdr:rowOff>403411</xdr:rowOff>
    </xdr:from>
    <xdr:to>
      <xdr:col>25</xdr:col>
      <xdr:colOff>649944</xdr:colOff>
      <xdr:row>137</xdr:row>
      <xdr:rowOff>78441</xdr:rowOff>
    </xdr:to>
    <xdr:graphicFrame macro="">
      <xdr:nvGraphicFramePr>
        <xdr:cNvPr id="15" name="Graphique 14">
          <a:extLst>
            <a:ext uri="{FF2B5EF4-FFF2-40B4-BE49-F238E27FC236}">
              <a16:creationId xmlns=""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27</xdr:col>
      <xdr:colOff>11206</xdr:colOff>
      <xdr:row>111</xdr:row>
      <xdr:rowOff>190499</xdr:rowOff>
    </xdr:from>
    <xdr:to>
      <xdr:col>35</xdr:col>
      <xdr:colOff>291352</xdr:colOff>
      <xdr:row>128</xdr:row>
      <xdr:rowOff>0</xdr:rowOff>
    </xdr:to>
    <xdr:graphicFrame macro="">
      <xdr:nvGraphicFramePr>
        <xdr:cNvPr id="16" name="Graphique 15">
          <a:extLst>
            <a:ext uri="{FF2B5EF4-FFF2-40B4-BE49-F238E27FC236}">
              <a16:creationId xmlns="" xmlns:a16="http://schemas.microsoft.com/office/drawing/2014/main" id="{00000000-0008-0000-07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224117</xdr:colOff>
      <xdr:row>111</xdr:row>
      <xdr:rowOff>190501</xdr:rowOff>
    </xdr:from>
    <xdr:to>
      <xdr:col>26</xdr:col>
      <xdr:colOff>560294</xdr:colOff>
      <xdr:row>128</xdr:row>
      <xdr:rowOff>0</xdr:rowOff>
    </xdr:to>
    <xdr:graphicFrame macro="">
      <xdr:nvGraphicFramePr>
        <xdr:cNvPr id="17" name="Graphique 16">
          <a:extLst>
            <a:ext uri="{FF2B5EF4-FFF2-40B4-BE49-F238E27FC236}">
              <a16:creationId xmlns="" xmlns:a16="http://schemas.microsoft.com/office/drawing/2014/main" id="{00000000-0008-0000-07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190500</xdr:colOff>
      <xdr:row>4</xdr:row>
      <xdr:rowOff>197224</xdr:rowOff>
    </xdr:from>
    <xdr:to>
      <xdr:col>25</xdr:col>
      <xdr:colOff>549088</xdr:colOff>
      <xdr:row>26</xdr:row>
      <xdr:rowOff>11206</xdr:rowOff>
    </xdr:to>
    <xdr:graphicFrame macro="">
      <xdr:nvGraphicFramePr>
        <xdr:cNvPr id="2" name="Graphique 1">
          <a:extLst>
            <a:ext uri="{FF2B5EF4-FFF2-40B4-BE49-F238E27FC236}">
              <a16:creationId xmlns=""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11206</xdr:colOff>
      <xdr:row>4</xdr:row>
      <xdr:rowOff>197223</xdr:rowOff>
    </xdr:from>
    <xdr:to>
      <xdr:col>35</xdr:col>
      <xdr:colOff>33617</xdr:colOff>
      <xdr:row>26</xdr:row>
      <xdr:rowOff>11205</xdr:rowOff>
    </xdr:to>
    <xdr:graphicFrame macro="">
      <xdr:nvGraphicFramePr>
        <xdr:cNvPr id="5" name="Graphique 4">
          <a:extLst>
            <a:ext uri="{FF2B5EF4-FFF2-40B4-BE49-F238E27FC236}">
              <a16:creationId xmlns=""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190501</xdr:colOff>
      <xdr:row>27</xdr:row>
      <xdr:rowOff>0</xdr:rowOff>
    </xdr:from>
    <xdr:to>
      <xdr:col>25</xdr:col>
      <xdr:colOff>549089</xdr:colOff>
      <xdr:row>47</xdr:row>
      <xdr:rowOff>67235</xdr:rowOff>
    </xdr:to>
    <xdr:graphicFrame macro="">
      <xdr:nvGraphicFramePr>
        <xdr:cNvPr id="6" name="Graphique 5">
          <a:extLst>
            <a:ext uri="{FF2B5EF4-FFF2-40B4-BE49-F238E27FC236}">
              <a16:creationId xmlns=""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11207</xdr:colOff>
      <xdr:row>27</xdr:row>
      <xdr:rowOff>0</xdr:rowOff>
    </xdr:from>
    <xdr:to>
      <xdr:col>35</xdr:col>
      <xdr:colOff>33618</xdr:colOff>
      <xdr:row>47</xdr:row>
      <xdr:rowOff>11205</xdr:rowOff>
    </xdr:to>
    <xdr:graphicFrame macro="">
      <xdr:nvGraphicFramePr>
        <xdr:cNvPr id="7" name="Graphique 6">
          <a:extLst>
            <a:ext uri="{FF2B5EF4-FFF2-40B4-BE49-F238E27FC236}">
              <a16:creationId xmlns=""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190500</xdr:colOff>
      <xdr:row>68</xdr:row>
      <xdr:rowOff>313764</xdr:rowOff>
    </xdr:from>
    <xdr:to>
      <xdr:col>25</xdr:col>
      <xdr:colOff>549088</xdr:colOff>
      <xdr:row>90</xdr:row>
      <xdr:rowOff>11206</xdr:rowOff>
    </xdr:to>
    <xdr:graphicFrame macro="">
      <xdr:nvGraphicFramePr>
        <xdr:cNvPr id="8" name="Graphique 7">
          <a:extLst>
            <a:ext uri="{FF2B5EF4-FFF2-40B4-BE49-F238E27FC236}">
              <a16:creationId xmlns=""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11206</xdr:colOff>
      <xdr:row>68</xdr:row>
      <xdr:rowOff>313764</xdr:rowOff>
    </xdr:from>
    <xdr:to>
      <xdr:col>35</xdr:col>
      <xdr:colOff>33617</xdr:colOff>
      <xdr:row>90</xdr:row>
      <xdr:rowOff>22412</xdr:rowOff>
    </xdr:to>
    <xdr:graphicFrame macro="">
      <xdr:nvGraphicFramePr>
        <xdr:cNvPr id="9" name="Graphique 8">
          <a:extLst>
            <a:ext uri="{FF2B5EF4-FFF2-40B4-BE49-F238E27FC236}">
              <a16:creationId xmlns=""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246530</xdr:colOff>
      <xdr:row>110</xdr:row>
      <xdr:rowOff>11205</xdr:rowOff>
    </xdr:from>
    <xdr:to>
      <xdr:col>25</xdr:col>
      <xdr:colOff>605118</xdr:colOff>
      <xdr:row>126</xdr:row>
      <xdr:rowOff>11205</xdr:rowOff>
    </xdr:to>
    <xdr:graphicFrame macro="">
      <xdr:nvGraphicFramePr>
        <xdr:cNvPr id="12" name="Graphique 11">
          <a:extLst>
            <a:ext uri="{FF2B5EF4-FFF2-40B4-BE49-F238E27FC236}">
              <a16:creationId xmlns=""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67236</xdr:colOff>
      <xdr:row>110</xdr:row>
      <xdr:rowOff>11206</xdr:rowOff>
    </xdr:from>
    <xdr:to>
      <xdr:col>35</xdr:col>
      <xdr:colOff>89647</xdr:colOff>
      <xdr:row>126</xdr:row>
      <xdr:rowOff>0</xdr:rowOff>
    </xdr:to>
    <xdr:graphicFrame macro="">
      <xdr:nvGraphicFramePr>
        <xdr:cNvPr id="13" name="Graphique 12">
          <a:extLst>
            <a:ext uri="{FF2B5EF4-FFF2-40B4-BE49-F238E27FC236}">
              <a16:creationId xmlns=""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212912</xdr:colOff>
      <xdr:row>48</xdr:row>
      <xdr:rowOff>11206</xdr:rowOff>
    </xdr:from>
    <xdr:to>
      <xdr:col>25</xdr:col>
      <xdr:colOff>571500</xdr:colOff>
      <xdr:row>68</xdr:row>
      <xdr:rowOff>11207</xdr:rowOff>
    </xdr:to>
    <xdr:graphicFrame macro="">
      <xdr:nvGraphicFramePr>
        <xdr:cNvPr id="10" name="Graphique 9">
          <a:extLst>
            <a:ext uri="{FF2B5EF4-FFF2-40B4-BE49-F238E27FC236}">
              <a16:creationId xmlns=""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26</xdr:col>
      <xdr:colOff>33618</xdr:colOff>
      <xdr:row>48</xdr:row>
      <xdr:rowOff>11205</xdr:rowOff>
    </xdr:from>
    <xdr:to>
      <xdr:col>35</xdr:col>
      <xdr:colOff>56029</xdr:colOff>
      <xdr:row>67</xdr:row>
      <xdr:rowOff>190499</xdr:rowOff>
    </xdr:to>
    <xdr:graphicFrame macro="">
      <xdr:nvGraphicFramePr>
        <xdr:cNvPr id="11" name="Graphique 10">
          <a:extLst>
            <a:ext uri="{FF2B5EF4-FFF2-40B4-BE49-F238E27FC236}">
              <a16:creationId xmlns=""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268942</xdr:colOff>
      <xdr:row>129</xdr:row>
      <xdr:rowOff>0</xdr:rowOff>
    </xdr:from>
    <xdr:to>
      <xdr:col>25</xdr:col>
      <xdr:colOff>627530</xdr:colOff>
      <xdr:row>141</xdr:row>
      <xdr:rowOff>11206</xdr:rowOff>
    </xdr:to>
    <xdr:graphicFrame macro="">
      <xdr:nvGraphicFramePr>
        <xdr:cNvPr id="14" name="Graphique 13">
          <a:extLst>
            <a:ext uri="{FF2B5EF4-FFF2-40B4-BE49-F238E27FC236}">
              <a16:creationId xmlns=""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19</xdr:col>
      <xdr:colOff>56029</xdr:colOff>
      <xdr:row>20</xdr:row>
      <xdr:rowOff>89647</xdr:rowOff>
    </xdr:from>
    <xdr:to>
      <xdr:col>26</xdr:col>
      <xdr:colOff>324971</xdr:colOff>
      <xdr:row>38</xdr:row>
      <xdr:rowOff>561</xdr:rowOff>
    </xdr:to>
    <xdr:graphicFrame macro="">
      <xdr:nvGraphicFramePr>
        <xdr:cNvPr id="6" name="Graphique 5">
          <a:extLst>
            <a:ext uri="{FF2B5EF4-FFF2-40B4-BE49-F238E27FC236}">
              <a16:creationId xmlns=""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56029</xdr:colOff>
      <xdr:row>55</xdr:row>
      <xdr:rowOff>112060</xdr:rowOff>
    </xdr:from>
    <xdr:to>
      <xdr:col>26</xdr:col>
      <xdr:colOff>324971</xdr:colOff>
      <xdr:row>73</xdr:row>
      <xdr:rowOff>0</xdr:rowOff>
    </xdr:to>
    <xdr:graphicFrame macro="">
      <xdr:nvGraphicFramePr>
        <xdr:cNvPr id="14" name="Graphique 13">
          <a:extLst>
            <a:ext uri="{FF2B5EF4-FFF2-40B4-BE49-F238E27FC236}">
              <a16:creationId xmlns=""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302557</xdr:colOff>
      <xdr:row>115</xdr:row>
      <xdr:rowOff>134470</xdr:rowOff>
    </xdr:from>
    <xdr:to>
      <xdr:col>25</xdr:col>
      <xdr:colOff>274789</xdr:colOff>
      <xdr:row>125</xdr:row>
      <xdr:rowOff>134470</xdr:rowOff>
    </xdr:to>
    <xdr:pic>
      <xdr:nvPicPr>
        <xdr:cNvPr id="4" name="Imag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49616" y="18231970"/>
          <a:ext cx="4768349" cy="1916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100852</xdr:colOff>
      <xdr:row>127</xdr:row>
      <xdr:rowOff>89647</xdr:rowOff>
    </xdr:from>
    <xdr:to>
      <xdr:col>26</xdr:col>
      <xdr:colOff>369794</xdr:colOff>
      <xdr:row>145</xdr:row>
      <xdr:rowOff>561</xdr:rowOff>
    </xdr:to>
    <xdr:graphicFrame macro="">
      <xdr:nvGraphicFramePr>
        <xdr:cNvPr id="5" name="Graphique 4">
          <a:extLst>
            <a:ext uri="{FF2B5EF4-FFF2-40B4-BE49-F238E27FC236}">
              <a16:creationId xmlns=""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26</xdr:col>
      <xdr:colOff>638734</xdr:colOff>
      <xdr:row>19</xdr:row>
      <xdr:rowOff>180414</xdr:rowOff>
    </xdr:from>
    <xdr:to>
      <xdr:col>34</xdr:col>
      <xdr:colOff>313763</xdr:colOff>
      <xdr:row>36</xdr:row>
      <xdr:rowOff>179294</xdr:rowOff>
    </xdr:to>
    <xdr:graphicFrame macro="">
      <xdr:nvGraphicFramePr>
        <xdr:cNvPr id="2" name="Graphique 1">
          <a:extLst>
            <a:ext uri="{FF2B5EF4-FFF2-40B4-BE49-F238E27FC236}">
              <a16:creationId xmlns=""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212911</xdr:colOff>
      <xdr:row>19</xdr:row>
      <xdr:rowOff>191620</xdr:rowOff>
    </xdr:from>
    <xdr:to>
      <xdr:col>26</xdr:col>
      <xdr:colOff>459440</xdr:colOff>
      <xdr:row>37</xdr:row>
      <xdr:rowOff>0</xdr:rowOff>
    </xdr:to>
    <xdr:graphicFrame macro="">
      <xdr:nvGraphicFramePr>
        <xdr:cNvPr id="3" name="Graphique 2">
          <a:extLst>
            <a:ext uri="{FF2B5EF4-FFF2-40B4-BE49-F238E27FC236}">
              <a16:creationId xmlns=""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645457</xdr:colOff>
      <xdr:row>54</xdr:row>
      <xdr:rowOff>175932</xdr:rowOff>
    </xdr:from>
    <xdr:to>
      <xdr:col>34</xdr:col>
      <xdr:colOff>320486</xdr:colOff>
      <xdr:row>71</xdr:row>
      <xdr:rowOff>174812</xdr:rowOff>
    </xdr:to>
    <xdr:graphicFrame macro="">
      <xdr:nvGraphicFramePr>
        <xdr:cNvPr id="4" name="Graphique 3">
          <a:extLst>
            <a:ext uri="{FF2B5EF4-FFF2-40B4-BE49-F238E27FC236}">
              <a16:creationId xmlns=""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219634</xdr:colOff>
      <xdr:row>54</xdr:row>
      <xdr:rowOff>187138</xdr:rowOff>
    </xdr:from>
    <xdr:to>
      <xdr:col>26</xdr:col>
      <xdr:colOff>466163</xdr:colOff>
      <xdr:row>71</xdr:row>
      <xdr:rowOff>197224</xdr:rowOff>
    </xdr:to>
    <xdr:graphicFrame macro="">
      <xdr:nvGraphicFramePr>
        <xdr:cNvPr id="5" name="Graphique 4">
          <a:extLst>
            <a:ext uri="{FF2B5EF4-FFF2-40B4-BE49-F238E27FC236}">
              <a16:creationId xmlns=""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661146</xdr:colOff>
      <xdr:row>89</xdr:row>
      <xdr:rowOff>168088</xdr:rowOff>
    </xdr:from>
    <xdr:to>
      <xdr:col>34</xdr:col>
      <xdr:colOff>336175</xdr:colOff>
      <xdr:row>106</xdr:row>
      <xdr:rowOff>178174</xdr:rowOff>
    </xdr:to>
    <xdr:graphicFrame macro="">
      <xdr:nvGraphicFramePr>
        <xdr:cNvPr id="6" name="Graphique 5">
          <a:extLst>
            <a:ext uri="{FF2B5EF4-FFF2-40B4-BE49-F238E27FC236}">
              <a16:creationId xmlns=""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11205</xdr:colOff>
      <xdr:row>89</xdr:row>
      <xdr:rowOff>179294</xdr:rowOff>
    </xdr:from>
    <xdr:to>
      <xdr:col>26</xdr:col>
      <xdr:colOff>481852</xdr:colOff>
      <xdr:row>106</xdr:row>
      <xdr:rowOff>200586</xdr:rowOff>
    </xdr:to>
    <xdr:graphicFrame macro="">
      <xdr:nvGraphicFramePr>
        <xdr:cNvPr id="7" name="Graphique 6">
          <a:extLst>
            <a:ext uri="{FF2B5EF4-FFF2-40B4-BE49-F238E27FC236}">
              <a16:creationId xmlns=""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683558</xdr:colOff>
      <xdr:row>124</xdr:row>
      <xdr:rowOff>179293</xdr:rowOff>
    </xdr:from>
    <xdr:to>
      <xdr:col>34</xdr:col>
      <xdr:colOff>358587</xdr:colOff>
      <xdr:row>142</xdr:row>
      <xdr:rowOff>99732</xdr:rowOff>
    </xdr:to>
    <xdr:graphicFrame macro="">
      <xdr:nvGraphicFramePr>
        <xdr:cNvPr id="8" name="Graphique 7">
          <a:extLst>
            <a:ext uri="{FF2B5EF4-FFF2-40B4-BE49-F238E27FC236}">
              <a16:creationId xmlns=""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33617</xdr:colOff>
      <xdr:row>124</xdr:row>
      <xdr:rowOff>190499</xdr:rowOff>
    </xdr:from>
    <xdr:to>
      <xdr:col>26</xdr:col>
      <xdr:colOff>504264</xdr:colOff>
      <xdr:row>142</xdr:row>
      <xdr:rowOff>112619</xdr:rowOff>
    </xdr:to>
    <xdr:graphicFrame macro="">
      <xdr:nvGraphicFramePr>
        <xdr:cNvPr id="9" name="Graphique 8">
          <a:extLst>
            <a:ext uri="{FF2B5EF4-FFF2-40B4-BE49-F238E27FC236}">
              <a16:creationId xmlns=""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LELOUTRE\AppData\Local\Microsoft\Windows\Temporary%20Internet%20Files\Content.Outlook\JQWGROL2\5%20-%20EHPAD%20La%20Buissaie%20-%20Suivi%20&#233;nerg&#233;tique%20-%20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venue"/>
      <sheetName val="Données"/>
      <sheetName val="TdB"/>
      <sheetName val="DEET"/>
      <sheetName val="Indicateurs"/>
      <sheetName val="Climat"/>
      <sheetName val="Thermique (par source)"/>
      <sheetName val="Thermique (total)"/>
      <sheetName val="Electricité"/>
      <sheetName val="Eau"/>
      <sheetName val="ECS &amp; Solaire"/>
      <sheetName val="Sous-compteurs"/>
      <sheetName val="DJU"/>
      <sheetName val="Listes"/>
      <sheetName val="Ressources"/>
      <sheetName val="Indicateurs moyens"/>
    </sheetNames>
    <sheetDataSet>
      <sheetData sheetId="0"/>
      <sheetData sheetId="1">
        <row r="16">
          <cell r="F16"/>
          <cell r="G16"/>
          <cell r="H16"/>
          <cell r="I16"/>
          <cell r="J16"/>
          <cell r="K16"/>
          <cell r="L16"/>
          <cell r="M16"/>
          <cell r="N16"/>
          <cell r="O16"/>
          <cell r="P16"/>
          <cell r="Q16"/>
          <cell r="R16"/>
          <cell r="S16"/>
          <cell r="T16"/>
          <cell r="U16"/>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pes-pdl.fr/outils-et-documentations/ete-suivi-energetique/" TargetMode="External"/><Relationship Id="rId1" Type="http://schemas.openxmlformats.org/officeDocument/2006/relationships/hyperlink" Target="https://www.mapes-pdl.fr/outils-et-documentations/conseil-energie-partage/indicateurs-suivi-rigueur-climatiqu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infoclimat.fr/climatologie/annee/2021/laval-etronier/valeurs/07134.html" TargetMode="External"/><Relationship Id="rId7" Type="http://schemas.openxmlformats.org/officeDocument/2006/relationships/drawing" Target="../drawings/drawing10.xml"/><Relationship Id="rId2" Type="http://schemas.openxmlformats.org/officeDocument/2006/relationships/hyperlink" Target="https://www.infoclimat.fr/climatologie/annee/2021/angers-beaucouze/valeurs/07230.html" TargetMode="External"/><Relationship Id="rId1" Type="http://schemas.openxmlformats.org/officeDocument/2006/relationships/hyperlink" Target="https://www.infoclimat.fr/climatologie/annee/2021/nantes-atlantique/valeurs/07222.html" TargetMode="External"/><Relationship Id="rId6" Type="http://schemas.openxmlformats.org/officeDocument/2006/relationships/printerSettings" Target="../printerSettings/printerSettings13.bin"/><Relationship Id="rId5" Type="http://schemas.openxmlformats.org/officeDocument/2006/relationships/hyperlink" Target="https://www.infoclimat.fr/climatologie/annee/2021/la-roche-sur-yon-les-ajoncs/valeurs/07306.html" TargetMode="External"/><Relationship Id="rId4" Type="http://schemas.openxmlformats.org/officeDocument/2006/relationships/hyperlink" Target="https://www.infoclimat.fr/climatologie/annee/2021/le-mans-arnage/valeurs/07235.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legifrance.gouv.fr/jorf/id/JORFTEXT000041842389" TargetMode="External"/><Relationship Id="rId1" Type="http://schemas.openxmlformats.org/officeDocument/2006/relationships/hyperlink" Target="https://www.legifrance.gouv.fr/loda/id/JORFTEXT000000788395/" TargetMode="External"/><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youtube.com/channel/UCMs68NnrbxiOeEprE6-vCmA/featured" TargetMode="External"/><Relationship Id="rId7" Type="http://schemas.openxmlformats.org/officeDocument/2006/relationships/hyperlink" Target="https://atee.fr/efficacite-energetique/club-c2e/fiches-doperations-standardisees/batiment-tertiaire" TargetMode="External"/><Relationship Id="rId2" Type="http://schemas.openxmlformats.org/officeDocument/2006/relationships/hyperlink" Target="https://www.mapes-pdl.fr/outils-et-documentations/conseil-energie-partage/newsletters/" TargetMode="External"/><Relationship Id="rId1" Type="http://schemas.openxmlformats.org/officeDocument/2006/relationships/hyperlink" Target="https://www.mapes-pdl.fr/outils-et-documentations/conseiller-energie-partage/" TargetMode="External"/><Relationship Id="rId6" Type="http://schemas.openxmlformats.org/officeDocument/2006/relationships/hyperlink" Target="https://www.mapes-pdl.fr/outils-et-documentations/conseil-energie-partage/loi-reglementation/" TargetMode="External"/><Relationship Id="rId5" Type="http://schemas.openxmlformats.org/officeDocument/2006/relationships/hyperlink" Target="https://www.mapes-pdl.fr/outils-et-documentations/conseil-energie-partage/subventions-aides/" TargetMode="External"/><Relationship Id="rId4" Type="http://schemas.openxmlformats.org/officeDocument/2006/relationships/hyperlink" Target="https://www.mapes-pdl.fr/domaines-intervention/efficacite-et-transition-energetique-ete/dispositif-et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39"/>
  <sheetViews>
    <sheetView showGridLines="0" tabSelected="1" topLeftCell="A43" zoomScale="85" zoomScaleNormal="85" workbookViewId="0">
      <selection activeCell="Q50" sqref="Q50"/>
    </sheetView>
  </sheetViews>
  <sheetFormatPr baseColWidth="10" defaultRowHeight="15"/>
  <cols>
    <col min="1" max="13" width="11.42578125" style="931"/>
    <col min="14" max="16384" width="11.42578125" style="890"/>
  </cols>
  <sheetData>
    <row r="1" spans="1:13" s="931" customFormat="1">
      <c r="A1" s="1270"/>
      <c r="B1" s="1271"/>
      <c r="C1" s="1271"/>
      <c r="D1" s="1271"/>
      <c r="E1" s="1271"/>
      <c r="F1" s="1271"/>
      <c r="G1" s="1271"/>
      <c r="H1" s="1271"/>
      <c r="I1" s="1271"/>
      <c r="J1" s="1271"/>
      <c r="K1" s="1271"/>
      <c r="L1" s="1271"/>
      <c r="M1" s="1272"/>
    </row>
    <row r="2" spans="1:13" s="931" customFormat="1" ht="97.5" customHeight="1" thickBot="1">
      <c r="A2" s="1273"/>
      <c r="B2" s="935"/>
      <c r="C2" s="935"/>
      <c r="D2" s="935"/>
      <c r="E2" s="935"/>
      <c r="F2" s="935"/>
      <c r="G2" s="935"/>
      <c r="H2" s="935"/>
      <c r="I2" s="935"/>
      <c r="J2" s="935"/>
      <c r="K2" s="935"/>
      <c r="L2" s="935"/>
      <c r="M2" s="1274"/>
    </row>
    <row r="3" spans="1:13" s="931" customFormat="1" ht="30.75" customHeight="1">
      <c r="A3" s="1273"/>
      <c r="B3" s="944" t="s">
        <v>413</v>
      </c>
      <c r="C3" s="945"/>
      <c r="D3" s="945"/>
      <c r="E3" s="945"/>
      <c r="F3" s="945"/>
      <c r="G3" s="945"/>
      <c r="H3" s="945"/>
      <c r="I3" s="945"/>
      <c r="J3" s="945"/>
      <c r="K3" s="945"/>
      <c r="L3" s="946"/>
      <c r="M3" s="1275"/>
    </row>
    <row r="4" spans="1:13" s="931" customFormat="1" ht="59.25" customHeight="1" thickBot="1">
      <c r="A4" s="1273"/>
      <c r="B4" s="947"/>
      <c r="C4" s="948"/>
      <c r="D4" s="948"/>
      <c r="E4" s="948"/>
      <c r="F4" s="948"/>
      <c r="G4" s="948"/>
      <c r="H4" s="948"/>
      <c r="I4" s="948"/>
      <c r="J4" s="948"/>
      <c r="K4" s="948"/>
      <c r="L4" s="949"/>
      <c r="M4" s="1275"/>
    </row>
    <row r="5" spans="1:13" s="931" customFormat="1" ht="10.5" customHeight="1">
      <c r="A5" s="1273"/>
      <c r="B5" s="935"/>
      <c r="C5" s="935"/>
      <c r="D5" s="935"/>
      <c r="E5" s="935"/>
      <c r="F5" s="935"/>
      <c r="G5" s="935"/>
      <c r="H5" s="935"/>
      <c r="I5" s="935"/>
      <c r="J5" s="935"/>
      <c r="K5" s="935"/>
      <c r="L5" s="935"/>
      <c r="M5" s="1274"/>
    </row>
    <row r="6" spans="1:13" s="931" customFormat="1" ht="18.75">
      <c r="A6" s="1276" t="s">
        <v>417</v>
      </c>
      <c r="B6" s="950"/>
      <c r="C6" s="950"/>
      <c r="D6" s="950"/>
      <c r="E6" s="950"/>
      <c r="F6" s="950"/>
      <c r="G6" s="950"/>
      <c r="H6" s="950"/>
      <c r="I6" s="950"/>
      <c r="J6" s="950"/>
      <c r="K6" s="950"/>
      <c r="L6" s="950"/>
      <c r="M6" s="1277"/>
    </row>
    <row r="7" spans="1:13" s="931" customFormat="1" ht="26.25" customHeight="1">
      <c r="A7" s="1278" t="s">
        <v>415</v>
      </c>
      <c r="B7" s="951"/>
      <c r="C7" s="951"/>
      <c r="D7" s="951"/>
      <c r="E7" s="951"/>
      <c r="F7" s="951"/>
      <c r="G7" s="951"/>
      <c r="H7" s="951"/>
      <c r="I7" s="951"/>
      <c r="J7" s="951"/>
      <c r="K7" s="951"/>
      <c r="L7" s="951"/>
      <c r="M7" s="1279"/>
    </row>
    <row r="8" spans="1:13" s="931" customFormat="1" ht="47.25" customHeight="1">
      <c r="A8" s="1280" t="s">
        <v>394</v>
      </c>
      <c r="B8" s="952"/>
      <c r="C8" s="952"/>
      <c r="D8" s="952"/>
      <c r="E8" s="952"/>
      <c r="F8" s="952"/>
      <c r="G8" s="952"/>
      <c r="H8" s="952"/>
      <c r="I8" s="952"/>
      <c r="J8" s="952"/>
      <c r="K8" s="952"/>
      <c r="L8" s="952"/>
      <c r="M8" s="1281"/>
    </row>
    <row r="9" spans="1:13" s="931" customFormat="1" ht="9.75" customHeight="1">
      <c r="A9" s="1282"/>
      <c r="B9" s="941"/>
      <c r="C9" s="941"/>
      <c r="D9" s="941"/>
      <c r="E9" s="941"/>
      <c r="F9" s="941"/>
      <c r="G9" s="941"/>
      <c r="H9" s="941"/>
      <c r="I9" s="941"/>
      <c r="J9" s="941"/>
      <c r="K9" s="941"/>
      <c r="L9" s="941"/>
      <c r="M9" s="1283"/>
    </row>
    <row r="10" spans="1:13" s="931" customFormat="1" ht="13.5" customHeight="1">
      <c r="A10" s="1280" t="s">
        <v>385</v>
      </c>
      <c r="B10" s="952"/>
      <c r="C10" s="952"/>
      <c r="D10" s="952"/>
      <c r="E10" s="952"/>
      <c r="F10" s="952"/>
      <c r="G10" s="952"/>
      <c r="H10" s="952"/>
      <c r="I10" s="952"/>
      <c r="J10" s="952"/>
      <c r="K10" s="952"/>
      <c r="L10" s="952"/>
      <c r="M10" s="1281"/>
    </row>
    <row r="11" spans="1:13" s="931" customFormat="1" ht="14.25" customHeight="1">
      <c r="A11" s="1284" t="s">
        <v>386</v>
      </c>
      <c r="B11" s="1285"/>
      <c r="C11" s="1285"/>
      <c r="D11" s="1285"/>
      <c r="E11" s="1285"/>
      <c r="F11" s="1285"/>
      <c r="G11" s="1285"/>
      <c r="H11" s="1285"/>
      <c r="I11" s="1285"/>
      <c r="J11" s="1285"/>
      <c r="K11" s="1285"/>
      <c r="L11" s="1285"/>
      <c r="M11" s="1286"/>
    </row>
    <row r="12" spans="1:13" s="931" customFormat="1" ht="16.5" customHeight="1">
      <c r="A12" s="1287"/>
      <c r="B12" s="954"/>
      <c r="C12" s="954"/>
      <c r="D12" s="954"/>
      <c r="E12" s="954"/>
      <c r="F12" s="954"/>
      <c r="G12" s="954"/>
      <c r="H12" s="954"/>
      <c r="I12" s="954"/>
      <c r="J12" s="954"/>
      <c r="K12" s="954"/>
      <c r="L12" s="954"/>
      <c r="M12" s="1288"/>
    </row>
    <row r="13" spans="1:13" s="931" customFormat="1" ht="27.75" customHeight="1">
      <c r="A13" s="1278" t="s">
        <v>387</v>
      </c>
      <c r="B13" s="951"/>
      <c r="C13" s="951"/>
      <c r="D13" s="951"/>
      <c r="E13" s="951"/>
      <c r="F13" s="951"/>
      <c r="G13" s="951"/>
      <c r="H13" s="951"/>
      <c r="I13" s="951"/>
      <c r="J13" s="951"/>
      <c r="K13" s="951"/>
      <c r="L13" s="951"/>
      <c r="M13" s="1279"/>
    </row>
    <row r="14" spans="1:13" s="931" customFormat="1" ht="162" customHeight="1">
      <c r="A14" s="1287" t="s">
        <v>395</v>
      </c>
      <c r="B14" s="954"/>
      <c r="C14" s="954"/>
      <c r="D14" s="954"/>
      <c r="E14" s="954"/>
      <c r="F14" s="954"/>
      <c r="G14" s="954"/>
      <c r="H14" s="954"/>
      <c r="I14" s="954"/>
      <c r="J14" s="954"/>
      <c r="K14" s="954"/>
      <c r="L14" s="954"/>
      <c r="M14" s="1288"/>
    </row>
    <row r="15" spans="1:13" s="931" customFormat="1" ht="21.75" customHeight="1">
      <c r="A15" s="1278" t="s">
        <v>388</v>
      </c>
      <c r="B15" s="951"/>
      <c r="C15" s="951"/>
      <c r="D15" s="951"/>
      <c r="E15" s="951"/>
      <c r="F15" s="951"/>
      <c r="G15" s="951"/>
      <c r="H15" s="951"/>
      <c r="I15" s="951"/>
      <c r="J15" s="951"/>
      <c r="K15" s="951"/>
      <c r="L15" s="951"/>
      <c r="M15" s="1279"/>
    </row>
    <row r="16" spans="1:13" s="931" customFormat="1" ht="37.5" customHeight="1" thickBot="1">
      <c r="A16" s="1289" t="s">
        <v>54</v>
      </c>
      <c r="B16" s="958"/>
      <c r="C16" s="958"/>
      <c r="D16" s="958"/>
      <c r="E16" s="958"/>
      <c r="F16" s="958"/>
      <c r="G16" s="958"/>
      <c r="H16" s="958"/>
      <c r="I16" s="958"/>
      <c r="J16" s="958"/>
      <c r="K16" s="958"/>
      <c r="L16" s="958"/>
      <c r="M16" s="1290"/>
    </row>
    <row r="17" spans="1:13" s="931" customFormat="1" ht="45" customHeight="1" thickBot="1">
      <c r="A17" s="961" t="s">
        <v>249</v>
      </c>
      <c r="B17" s="959"/>
      <c r="C17" s="960"/>
      <c r="D17" s="961" t="s">
        <v>248</v>
      </c>
      <c r="E17" s="959"/>
      <c r="F17" s="960"/>
      <c r="G17" s="961" t="s">
        <v>39</v>
      </c>
      <c r="H17" s="959"/>
      <c r="I17" s="960"/>
      <c r="J17" s="961" t="s">
        <v>62</v>
      </c>
      <c r="K17" s="959"/>
      <c r="L17" s="960"/>
      <c r="M17" s="1274"/>
    </row>
    <row r="18" spans="1:13" s="931" customFormat="1" ht="11.25" customHeight="1">
      <c r="A18" s="1291"/>
      <c r="B18" s="962"/>
      <c r="C18" s="962"/>
      <c r="D18" s="962"/>
      <c r="E18" s="939"/>
      <c r="F18" s="939"/>
      <c r="G18" s="939"/>
      <c r="H18" s="939"/>
      <c r="I18" s="939"/>
      <c r="J18" s="962"/>
      <c r="K18" s="962"/>
      <c r="L18" s="962"/>
      <c r="M18" s="1292"/>
    </row>
    <row r="19" spans="1:13" s="931" customFormat="1" ht="21.75" customHeight="1">
      <c r="A19" s="1293" t="s">
        <v>396</v>
      </c>
      <c r="B19" s="955"/>
      <c r="C19" s="955"/>
      <c r="D19" s="955"/>
      <c r="E19" s="955"/>
      <c r="F19" s="955"/>
      <c r="G19" s="955"/>
      <c r="H19" s="955"/>
      <c r="I19" s="955"/>
      <c r="J19" s="955"/>
      <c r="K19" s="955"/>
      <c r="L19" s="955"/>
      <c r="M19" s="1294"/>
    </row>
    <row r="20" spans="1:13" s="931" customFormat="1" ht="10.5" customHeight="1" thickBot="1">
      <c r="A20" s="1295"/>
      <c r="B20" s="938"/>
      <c r="C20" s="938"/>
      <c r="D20" s="938"/>
      <c r="E20" s="938"/>
      <c r="F20" s="938"/>
      <c r="G20" s="938"/>
      <c r="H20" s="938"/>
      <c r="I20" s="938"/>
      <c r="J20" s="938"/>
      <c r="K20" s="938"/>
      <c r="L20" s="938"/>
      <c r="M20" s="1296"/>
    </row>
    <row r="21" spans="1:13" s="931" customFormat="1" ht="21.75" customHeight="1" thickBot="1">
      <c r="A21" s="1297" t="s">
        <v>214</v>
      </c>
      <c r="B21" s="633"/>
      <c r="C21" s="633"/>
      <c r="D21" s="634"/>
      <c r="E21" s="389"/>
      <c r="F21" s="389"/>
      <c r="G21" s="389"/>
      <c r="H21" s="389"/>
      <c r="I21" s="389"/>
      <c r="J21" s="389"/>
      <c r="K21" s="389"/>
      <c r="L21" s="389"/>
      <c r="M21" s="1298"/>
    </row>
    <row r="22" spans="1:13" s="931" customFormat="1" ht="10.5" customHeight="1">
      <c r="A22" s="1295"/>
      <c r="B22" s="940"/>
      <c r="C22" s="940"/>
      <c r="D22" s="940"/>
      <c r="E22" s="940"/>
      <c r="F22" s="940"/>
      <c r="G22" s="940"/>
      <c r="H22" s="940"/>
      <c r="I22" s="940"/>
      <c r="J22" s="940"/>
      <c r="K22" s="940"/>
      <c r="L22" s="940"/>
      <c r="M22" s="1299"/>
    </row>
    <row r="23" spans="1:13" s="931" customFormat="1" ht="21.75" customHeight="1">
      <c r="A23" s="1300" t="s">
        <v>299</v>
      </c>
      <c r="B23" s="956"/>
      <c r="C23" s="956"/>
      <c r="D23" s="956"/>
      <c r="E23" s="956"/>
      <c r="F23" s="956"/>
      <c r="G23" s="956"/>
      <c r="H23" s="956"/>
      <c r="I23" s="956"/>
      <c r="J23" s="956"/>
      <c r="K23" s="956"/>
      <c r="L23" s="956"/>
      <c r="M23" s="1301"/>
    </row>
    <row r="24" spans="1:13" s="931" customFormat="1" ht="8.25" customHeight="1">
      <c r="A24" s="1302"/>
      <c r="B24" s="938"/>
      <c r="C24" s="938"/>
      <c r="D24" s="938"/>
      <c r="E24" s="938"/>
      <c r="F24" s="938"/>
      <c r="G24" s="938"/>
      <c r="H24" s="938"/>
      <c r="I24" s="938"/>
      <c r="J24" s="938"/>
      <c r="K24" s="938"/>
      <c r="L24" s="938"/>
      <c r="M24" s="1296"/>
    </row>
    <row r="25" spans="1:13" s="931" customFormat="1" ht="15.75">
      <c r="A25" s="1293" t="s">
        <v>398</v>
      </c>
      <c r="B25" s="955"/>
      <c r="C25" s="955"/>
      <c r="D25" s="955"/>
      <c r="E25" s="955"/>
      <c r="F25" s="955"/>
      <c r="G25" s="955"/>
      <c r="H25" s="955"/>
      <c r="I25" s="955"/>
      <c r="J25" s="955"/>
      <c r="K25" s="955"/>
      <c r="L25" s="955"/>
      <c r="M25" s="1294"/>
    </row>
    <row r="26" spans="1:13" s="931" customFormat="1" ht="15.75">
      <c r="A26" s="1303" t="s">
        <v>397</v>
      </c>
      <c r="B26" s="953"/>
      <c r="C26" s="953"/>
      <c r="D26" s="953"/>
      <c r="E26" s="953"/>
      <c r="F26" s="953"/>
      <c r="G26" s="953"/>
      <c r="H26" s="953"/>
      <c r="I26" s="953"/>
      <c r="J26" s="953"/>
      <c r="K26" s="953"/>
      <c r="L26" s="953"/>
      <c r="M26" s="1304"/>
    </row>
    <row r="27" spans="1:13" s="931" customFormat="1" ht="15.75">
      <c r="A27" s="1303" t="s">
        <v>399</v>
      </c>
      <c r="B27" s="953"/>
      <c r="C27" s="953"/>
      <c r="D27" s="953"/>
      <c r="E27" s="953"/>
      <c r="F27" s="953"/>
      <c r="G27" s="953"/>
      <c r="H27" s="953"/>
      <c r="I27" s="953"/>
      <c r="J27" s="953"/>
      <c r="K27" s="953"/>
      <c r="L27" s="953"/>
      <c r="M27" s="1304"/>
    </row>
    <row r="28" spans="1:13" s="931" customFormat="1" ht="15.75">
      <c r="A28" s="1302" t="s">
        <v>400</v>
      </c>
      <c r="B28" s="938"/>
      <c r="C28" s="938"/>
      <c r="D28" s="938"/>
      <c r="E28" s="938"/>
      <c r="F28" s="938"/>
      <c r="G28" s="938"/>
      <c r="H28" s="938"/>
      <c r="I28" s="938"/>
      <c r="J28" s="938"/>
      <c r="K28" s="938"/>
      <c r="L28" s="283"/>
      <c r="M28" s="1305"/>
    </row>
    <row r="29" spans="1:13" s="931" customFormat="1" ht="15.75">
      <c r="A29" s="1303" t="s">
        <v>401</v>
      </c>
      <c r="B29" s="953"/>
      <c r="C29" s="953"/>
      <c r="D29" s="953"/>
      <c r="E29" s="953"/>
      <c r="F29" s="953"/>
      <c r="G29" s="953"/>
      <c r="H29" s="953"/>
      <c r="I29" s="953"/>
      <c r="J29" s="953"/>
      <c r="K29" s="953"/>
      <c r="L29" s="953"/>
      <c r="M29" s="1304"/>
    </row>
    <row r="30" spans="1:13" s="931" customFormat="1" ht="15.75">
      <c r="A30" s="1302" t="s">
        <v>402</v>
      </c>
      <c r="B30" s="938"/>
      <c r="C30" s="938"/>
      <c r="D30" s="938"/>
      <c r="E30" s="938"/>
      <c r="F30" s="938"/>
      <c r="G30" s="938"/>
      <c r="H30" s="938"/>
      <c r="I30" s="938"/>
      <c r="J30" s="938"/>
      <c r="K30" s="938"/>
      <c r="L30" s="938"/>
      <c r="M30" s="1296"/>
    </row>
    <row r="31" spans="1:13" s="931" customFormat="1" ht="15.75">
      <c r="A31" s="1306" t="s">
        <v>403</v>
      </c>
      <c r="B31" s="938"/>
      <c r="C31" s="938"/>
      <c r="D31" s="938"/>
      <c r="E31" s="938"/>
      <c r="F31" s="938"/>
      <c r="G31" s="938"/>
      <c r="H31" s="938"/>
      <c r="I31" s="938"/>
      <c r="J31" s="938"/>
      <c r="K31" s="938"/>
      <c r="L31" s="938"/>
      <c r="M31" s="1296"/>
    </row>
    <row r="32" spans="1:13" s="931" customFormat="1" ht="15.75">
      <c r="A32" s="1306" t="s">
        <v>404</v>
      </c>
      <c r="B32" s="938"/>
      <c r="C32" s="938"/>
      <c r="D32" s="938"/>
      <c r="E32" s="938"/>
      <c r="F32" s="938"/>
      <c r="G32" s="938"/>
      <c r="H32" s="938"/>
      <c r="I32" s="938"/>
      <c r="J32" s="938"/>
      <c r="K32" s="938"/>
      <c r="L32" s="938"/>
      <c r="M32" s="1296"/>
    </row>
    <row r="33" spans="1:13" s="931" customFormat="1" ht="15.75">
      <c r="A33" s="1306" t="s">
        <v>405</v>
      </c>
      <c r="B33" s="938"/>
      <c r="C33" s="938"/>
      <c r="D33" s="938"/>
      <c r="E33" s="938"/>
      <c r="F33" s="938"/>
      <c r="G33" s="938"/>
      <c r="H33" s="938"/>
      <c r="I33" s="938"/>
      <c r="J33" s="938"/>
      <c r="K33" s="938"/>
      <c r="L33" s="938"/>
      <c r="M33" s="1296"/>
    </row>
    <row r="34" spans="1:13" s="931" customFormat="1" ht="15.75">
      <c r="A34" s="1302" t="s">
        <v>411</v>
      </c>
      <c r="B34" s="938"/>
      <c r="C34" s="938"/>
      <c r="D34" s="938"/>
      <c r="E34" s="938"/>
      <c r="F34" s="938"/>
      <c r="G34" s="938"/>
      <c r="H34" s="938"/>
      <c r="I34" s="938"/>
      <c r="J34" s="938"/>
      <c r="K34" s="938"/>
      <c r="L34" s="938"/>
      <c r="M34" s="1296"/>
    </row>
    <row r="35" spans="1:13" s="931" customFormat="1" ht="15.75">
      <c r="A35" s="1307" t="s">
        <v>406</v>
      </c>
      <c r="B35" s="938"/>
      <c r="C35" s="938"/>
      <c r="D35" s="938"/>
      <c r="E35" s="938"/>
      <c r="F35" s="938"/>
      <c r="G35" s="938"/>
      <c r="H35" s="938"/>
      <c r="I35" s="938"/>
      <c r="J35" s="938"/>
      <c r="K35" s="938"/>
      <c r="L35" s="938"/>
      <c r="M35" s="1296"/>
    </row>
    <row r="36" spans="1:13" s="931" customFormat="1" ht="15.75">
      <c r="A36" s="1302" t="s">
        <v>407</v>
      </c>
      <c r="B36" s="938"/>
      <c r="C36" s="938"/>
      <c r="D36" s="938"/>
      <c r="E36" s="938"/>
      <c r="F36" s="938"/>
      <c r="G36" s="938"/>
      <c r="H36" s="938"/>
      <c r="I36" s="938"/>
      <c r="J36" s="938"/>
      <c r="K36" s="938"/>
      <c r="L36" s="938"/>
      <c r="M36" s="1296"/>
    </row>
    <row r="37" spans="1:13" s="931" customFormat="1" ht="15.75">
      <c r="A37" s="1302" t="s">
        <v>408</v>
      </c>
      <c r="B37" s="938"/>
      <c r="C37" s="938"/>
      <c r="D37" s="938"/>
      <c r="E37" s="938"/>
      <c r="F37" s="938"/>
      <c r="G37" s="938"/>
      <c r="H37" s="938"/>
      <c r="I37" s="938"/>
      <c r="J37" s="938"/>
      <c r="K37" s="938"/>
      <c r="L37" s="938"/>
      <c r="M37" s="1296"/>
    </row>
    <row r="38" spans="1:13" s="931" customFormat="1" ht="15.75">
      <c r="A38" s="1302" t="s">
        <v>409</v>
      </c>
      <c r="B38" s="938"/>
      <c r="C38" s="938"/>
      <c r="D38" s="938"/>
      <c r="E38" s="938"/>
      <c r="F38" s="938"/>
      <c r="G38" s="938"/>
      <c r="H38" s="938"/>
      <c r="I38" s="938"/>
      <c r="J38" s="938"/>
      <c r="K38" s="938"/>
      <c r="L38" s="938"/>
      <c r="M38" s="1296"/>
    </row>
    <row r="39" spans="1:13" s="931" customFormat="1" ht="15.75">
      <c r="A39" s="1302" t="s">
        <v>410</v>
      </c>
      <c r="B39" s="938"/>
      <c r="C39" s="938"/>
      <c r="D39" s="938"/>
      <c r="E39" s="938"/>
      <c r="F39" s="938"/>
      <c r="G39" s="938"/>
      <c r="H39" s="938"/>
      <c r="I39" s="938"/>
      <c r="J39" s="938"/>
      <c r="K39" s="938"/>
      <c r="L39" s="938"/>
      <c r="M39" s="1296"/>
    </row>
    <row r="40" spans="1:13" s="931" customFormat="1" ht="15.75">
      <c r="A40" s="1302"/>
      <c r="B40" s="938"/>
      <c r="C40" s="938"/>
      <c r="D40" s="938"/>
      <c r="E40" s="938"/>
      <c r="F40" s="938"/>
      <c r="G40" s="938"/>
      <c r="H40" s="938"/>
      <c r="I40" s="938"/>
      <c r="J40" s="938"/>
      <c r="K40" s="938"/>
      <c r="L40" s="938"/>
      <c r="M40" s="1296"/>
    </row>
    <row r="41" spans="1:13" s="931" customFormat="1" ht="28.5" customHeight="1">
      <c r="A41" s="1278" t="s">
        <v>412</v>
      </c>
      <c r="B41" s="951"/>
      <c r="C41" s="951"/>
      <c r="D41" s="951"/>
      <c r="E41" s="951"/>
      <c r="F41" s="951"/>
      <c r="G41" s="951"/>
      <c r="H41" s="951"/>
      <c r="I41" s="951"/>
      <c r="J41" s="951"/>
      <c r="K41" s="951"/>
      <c r="L41" s="951"/>
      <c r="M41" s="1279"/>
    </row>
    <row r="42" spans="1:13" s="931" customFormat="1" ht="33.75" customHeight="1">
      <c r="A42" s="1287" t="s">
        <v>414</v>
      </c>
      <c r="B42" s="954"/>
      <c r="C42" s="954"/>
      <c r="D42" s="954"/>
      <c r="E42" s="954"/>
      <c r="F42" s="954"/>
      <c r="G42" s="954"/>
      <c r="H42" s="954"/>
      <c r="I42" s="954"/>
      <c r="J42" s="954"/>
      <c r="K42" s="954"/>
      <c r="L42" s="954"/>
      <c r="M42" s="1288"/>
    </row>
    <row r="43" spans="1:13" s="931" customFormat="1" ht="14.25" customHeight="1">
      <c r="A43" s="1308" t="s">
        <v>389</v>
      </c>
      <c r="B43" s="963"/>
      <c r="C43" s="963"/>
      <c r="D43" s="963"/>
      <c r="E43" s="963"/>
      <c r="F43" s="963"/>
      <c r="G43" s="963"/>
      <c r="H43" s="963"/>
      <c r="I43" s="963"/>
      <c r="J43" s="963"/>
      <c r="K43" s="963"/>
      <c r="L43" s="963"/>
      <c r="M43" s="1309"/>
    </row>
    <row r="44" spans="1:13" s="931" customFormat="1" ht="14.25" customHeight="1">
      <c r="A44" s="1310"/>
      <c r="B44" s="936"/>
      <c r="C44" s="936"/>
      <c r="D44" s="936"/>
      <c r="E44" s="936"/>
      <c r="F44" s="936"/>
      <c r="G44" s="936"/>
      <c r="H44" s="936"/>
      <c r="I44" s="936"/>
      <c r="J44" s="936"/>
      <c r="K44" s="936"/>
      <c r="L44" s="936"/>
      <c r="M44" s="1311"/>
    </row>
    <row r="45" spans="1:13" s="931" customFormat="1" ht="23.25" customHeight="1">
      <c r="A45" s="1278" t="s">
        <v>390</v>
      </c>
      <c r="B45" s="951"/>
      <c r="C45" s="951"/>
      <c r="D45" s="951"/>
      <c r="E45" s="951"/>
      <c r="F45" s="951"/>
      <c r="G45" s="951"/>
      <c r="H45" s="951"/>
      <c r="I45" s="951"/>
      <c r="J45" s="951"/>
      <c r="K45" s="951"/>
      <c r="L45" s="951"/>
      <c r="M45" s="1279"/>
    </row>
    <row r="46" spans="1:13" s="931" customFormat="1" ht="141.75" customHeight="1">
      <c r="A46" s="1312" t="s">
        <v>416</v>
      </c>
      <c r="B46" s="964"/>
      <c r="C46" s="964"/>
      <c r="D46" s="964"/>
      <c r="E46" s="964"/>
      <c r="F46" s="964"/>
      <c r="G46" s="964"/>
      <c r="H46" s="964"/>
      <c r="I46" s="964"/>
      <c r="J46" s="964"/>
      <c r="K46" s="964"/>
      <c r="L46" s="964"/>
      <c r="M46" s="1313"/>
    </row>
    <row r="47" spans="1:13" s="931" customFormat="1" ht="15" customHeight="1">
      <c r="A47" s="1314"/>
      <c r="B47" s="937"/>
      <c r="C47" s="937"/>
      <c r="D47" s="937"/>
      <c r="E47" s="937"/>
      <c r="F47" s="937"/>
      <c r="G47" s="937"/>
      <c r="H47" s="937"/>
      <c r="I47" s="937"/>
      <c r="J47" s="937"/>
      <c r="K47" s="937"/>
      <c r="L47" s="937"/>
      <c r="M47" s="1315"/>
    </row>
    <row r="48" spans="1:13" s="931" customFormat="1" ht="23.25" customHeight="1">
      <c r="A48" s="1278" t="s">
        <v>391</v>
      </c>
      <c r="B48" s="951"/>
      <c r="C48" s="951"/>
      <c r="D48" s="951"/>
      <c r="E48" s="951"/>
      <c r="F48" s="951"/>
      <c r="G48" s="951"/>
      <c r="H48" s="951"/>
      <c r="I48" s="951"/>
      <c r="J48" s="951"/>
      <c r="K48" s="951"/>
      <c r="L48" s="951"/>
      <c r="M48" s="1279"/>
    </row>
    <row r="49" spans="1:13" s="931" customFormat="1" ht="15" customHeight="1">
      <c r="A49" s="1287" t="s">
        <v>392</v>
      </c>
      <c r="B49" s="954"/>
      <c r="C49" s="954"/>
      <c r="D49" s="954"/>
      <c r="E49" s="954"/>
      <c r="F49" s="954"/>
      <c r="G49" s="954"/>
      <c r="H49" s="954"/>
      <c r="I49" s="954"/>
      <c r="J49" s="954"/>
      <c r="K49" s="954"/>
      <c r="L49" s="954"/>
      <c r="M49" s="1288"/>
    </row>
    <row r="50" spans="1:13" s="931" customFormat="1" ht="15" customHeight="1">
      <c r="A50" s="1273"/>
      <c r="B50" s="935"/>
      <c r="C50" s="935"/>
      <c r="D50" s="935"/>
      <c r="E50" s="935"/>
      <c r="F50" s="935"/>
      <c r="G50" s="935"/>
      <c r="H50" s="935"/>
      <c r="I50" s="935"/>
      <c r="J50" s="935"/>
      <c r="K50" s="935"/>
      <c r="L50" s="935"/>
      <c r="M50" s="1274"/>
    </row>
    <row r="51" spans="1:13" s="931" customFormat="1">
      <c r="A51" s="1316" t="s">
        <v>393</v>
      </c>
      <c r="B51" s="957"/>
      <c r="C51" s="957"/>
      <c r="D51" s="957"/>
      <c r="E51" s="957"/>
      <c r="F51" s="957"/>
      <c r="G51" s="957"/>
      <c r="H51" s="957"/>
      <c r="I51" s="957"/>
      <c r="J51" s="957"/>
      <c r="K51" s="957"/>
      <c r="L51" s="957"/>
      <c r="M51" s="1317"/>
    </row>
    <row r="52" spans="1:13">
      <c r="A52" s="1273"/>
      <c r="B52" s="935"/>
      <c r="C52" s="935"/>
      <c r="D52" s="935"/>
      <c r="E52" s="935"/>
      <c r="F52" s="935"/>
      <c r="G52" s="935"/>
      <c r="H52" s="935"/>
      <c r="I52" s="935"/>
      <c r="J52" s="935"/>
      <c r="K52" s="935"/>
      <c r="L52" s="935"/>
      <c r="M52" s="1274"/>
    </row>
    <row r="53" spans="1:13" ht="76.5" customHeight="1" thickBot="1">
      <c r="A53" s="1318"/>
      <c r="B53" s="1319"/>
      <c r="C53" s="1319"/>
      <c r="D53" s="1319"/>
      <c r="E53" s="1319"/>
      <c r="F53" s="1319"/>
      <c r="G53" s="1319"/>
      <c r="H53" s="1319"/>
      <c r="I53" s="1319"/>
      <c r="J53" s="1319"/>
      <c r="K53" s="1319"/>
      <c r="L53" s="1319"/>
      <c r="M53" s="1320"/>
    </row>
    <row r="58" spans="1:13">
      <c r="A58" s="890"/>
      <c r="B58" s="890"/>
      <c r="C58" s="890"/>
      <c r="D58" s="890"/>
      <c r="E58" s="890"/>
      <c r="F58" s="890"/>
      <c r="G58" s="890"/>
      <c r="H58" s="890"/>
      <c r="I58" s="890"/>
      <c r="J58" s="890"/>
      <c r="K58" s="890"/>
      <c r="L58" s="890"/>
      <c r="M58" s="890"/>
    </row>
    <row r="59" spans="1:13">
      <c r="A59" s="890"/>
      <c r="B59" s="890"/>
      <c r="C59" s="890"/>
      <c r="D59" s="890"/>
      <c r="E59" s="890"/>
      <c r="F59" s="890"/>
      <c r="G59" s="890"/>
      <c r="H59" s="890"/>
      <c r="I59" s="890"/>
      <c r="J59" s="890"/>
      <c r="K59" s="890"/>
      <c r="L59" s="890"/>
      <c r="M59" s="890"/>
    </row>
    <row r="60" spans="1:13">
      <c r="A60" s="890"/>
      <c r="B60" s="890"/>
      <c r="C60" s="890"/>
      <c r="D60" s="890"/>
      <c r="E60" s="890"/>
      <c r="F60" s="890"/>
      <c r="G60" s="890"/>
      <c r="H60" s="890"/>
      <c r="I60" s="890"/>
      <c r="J60" s="890"/>
      <c r="K60" s="890"/>
      <c r="L60" s="890"/>
      <c r="M60" s="890"/>
    </row>
    <row r="61" spans="1:13">
      <c r="A61" s="890"/>
      <c r="B61" s="890"/>
      <c r="C61" s="890"/>
      <c r="D61" s="890"/>
      <c r="E61" s="890"/>
      <c r="F61" s="890"/>
      <c r="G61" s="890"/>
      <c r="H61" s="890"/>
      <c r="I61" s="890"/>
      <c r="J61" s="890"/>
      <c r="K61" s="890"/>
      <c r="L61" s="890"/>
      <c r="M61" s="890"/>
    </row>
    <row r="62" spans="1:13">
      <c r="A62" s="890"/>
      <c r="B62" s="890"/>
      <c r="C62" s="890"/>
      <c r="D62" s="890"/>
      <c r="E62" s="890"/>
      <c r="F62" s="890"/>
      <c r="G62" s="890"/>
      <c r="H62" s="890"/>
      <c r="I62" s="890"/>
      <c r="J62" s="890"/>
      <c r="K62" s="890"/>
      <c r="L62" s="890"/>
      <c r="M62" s="890"/>
    </row>
    <row r="63" spans="1:13">
      <c r="A63" s="890"/>
      <c r="B63" s="890"/>
      <c r="C63" s="890"/>
      <c r="D63" s="890"/>
      <c r="E63" s="890"/>
      <c r="F63" s="890"/>
      <c r="G63" s="890"/>
      <c r="H63" s="890"/>
      <c r="I63" s="890"/>
      <c r="J63" s="890"/>
      <c r="K63" s="890"/>
      <c r="L63" s="890"/>
      <c r="M63" s="890"/>
    </row>
    <row r="64" spans="1:13">
      <c r="A64" s="890"/>
      <c r="B64" s="890"/>
      <c r="C64" s="890"/>
      <c r="D64" s="890"/>
      <c r="E64" s="890"/>
      <c r="F64" s="890"/>
      <c r="G64" s="890"/>
      <c r="H64" s="890"/>
      <c r="I64" s="890"/>
      <c r="J64" s="890"/>
      <c r="K64" s="890"/>
      <c r="L64" s="890"/>
      <c r="M64" s="890"/>
    </row>
    <row r="65" spans="1:13">
      <c r="A65" s="890"/>
      <c r="B65" s="890"/>
      <c r="C65" s="890"/>
      <c r="D65" s="890"/>
      <c r="E65" s="890"/>
      <c r="F65" s="890"/>
      <c r="G65" s="890"/>
      <c r="H65" s="890"/>
      <c r="I65" s="890"/>
      <c r="J65" s="890"/>
      <c r="K65" s="890"/>
      <c r="L65" s="890"/>
      <c r="M65" s="890"/>
    </row>
    <row r="66" spans="1:13">
      <c r="A66" s="890"/>
      <c r="B66" s="890"/>
      <c r="C66" s="890"/>
      <c r="D66" s="890"/>
      <c r="E66" s="890"/>
      <c r="F66" s="890"/>
      <c r="G66" s="890"/>
      <c r="H66" s="890"/>
      <c r="I66" s="890"/>
      <c r="J66" s="890"/>
      <c r="K66" s="890"/>
      <c r="L66" s="890"/>
      <c r="M66" s="890"/>
    </row>
    <row r="67" spans="1:13">
      <c r="A67" s="890"/>
      <c r="B67" s="890"/>
      <c r="C67" s="890"/>
      <c r="D67" s="890"/>
      <c r="E67" s="890"/>
      <c r="F67" s="890"/>
      <c r="G67" s="890"/>
      <c r="H67" s="890"/>
      <c r="I67" s="890"/>
      <c r="J67" s="890"/>
      <c r="K67" s="890"/>
      <c r="L67" s="890"/>
      <c r="M67" s="890"/>
    </row>
    <row r="68" spans="1:13">
      <c r="A68" s="890"/>
      <c r="B68" s="890"/>
      <c r="C68" s="890"/>
      <c r="D68" s="890"/>
      <c r="E68" s="890"/>
      <c r="F68" s="890"/>
      <c r="G68" s="890"/>
      <c r="H68" s="890"/>
      <c r="I68" s="890"/>
      <c r="J68" s="890"/>
      <c r="K68" s="890"/>
      <c r="L68" s="890"/>
      <c r="M68" s="890"/>
    </row>
    <row r="69" spans="1:13">
      <c r="A69" s="890"/>
      <c r="B69" s="890"/>
      <c r="C69" s="890"/>
      <c r="D69" s="890"/>
      <c r="E69" s="890"/>
      <c r="F69" s="890"/>
      <c r="G69" s="890"/>
      <c r="H69" s="890"/>
      <c r="I69" s="890"/>
      <c r="J69" s="890"/>
      <c r="K69" s="890"/>
      <c r="L69" s="890"/>
      <c r="M69" s="890"/>
    </row>
    <row r="70" spans="1:13">
      <c r="A70" s="890"/>
      <c r="B70" s="890"/>
      <c r="C70" s="890"/>
      <c r="D70" s="890"/>
      <c r="E70" s="890"/>
      <c r="F70" s="890"/>
      <c r="G70" s="890"/>
      <c r="H70" s="890"/>
      <c r="I70" s="890"/>
      <c r="J70" s="890"/>
      <c r="K70" s="890"/>
      <c r="L70" s="890"/>
      <c r="M70" s="890"/>
    </row>
    <row r="71" spans="1:13">
      <c r="A71" s="890"/>
      <c r="B71" s="890"/>
      <c r="C71" s="890"/>
      <c r="D71" s="890"/>
      <c r="E71" s="890"/>
      <c r="F71" s="890"/>
      <c r="G71" s="890"/>
      <c r="H71" s="890"/>
      <c r="I71" s="890"/>
      <c r="J71" s="890"/>
      <c r="K71" s="890"/>
      <c r="L71" s="890"/>
      <c r="M71" s="890"/>
    </row>
    <row r="72" spans="1:13">
      <c r="A72" s="890"/>
      <c r="B72" s="890"/>
      <c r="C72" s="890"/>
      <c r="D72" s="890"/>
      <c r="E72" s="890"/>
      <c r="F72" s="890"/>
      <c r="G72" s="890"/>
      <c r="H72" s="890"/>
      <c r="I72" s="890"/>
      <c r="J72" s="890"/>
      <c r="K72" s="890"/>
      <c r="L72" s="890"/>
      <c r="M72" s="890"/>
    </row>
    <row r="73" spans="1:13">
      <c r="A73" s="890"/>
      <c r="B73" s="890"/>
      <c r="C73" s="890"/>
      <c r="D73" s="890"/>
      <c r="E73" s="890"/>
      <c r="F73" s="890"/>
      <c r="G73" s="890"/>
      <c r="H73" s="890"/>
      <c r="I73" s="890"/>
      <c r="J73" s="890"/>
      <c r="K73" s="890"/>
      <c r="L73" s="890"/>
      <c r="M73" s="890"/>
    </row>
    <row r="74" spans="1:13">
      <c r="A74" s="890"/>
      <c r="B74" s="890"/>
      <c r="C74" s="890"/>
      <c r="D74" s="890"/>
      <c r="E74" s="890"/>
      <c r="F74" s="890"/>
      <c r="G74" s="890"/>
      <c r="H74" s="890"/>
      <c r="I74" s="890"/>
      <c r="J74" s="890"/>
      <c r="K74" s="890"/>
      <c r="L74" s="890"/>
      <c r="M74" s="890"/>
    </row>
    <row r="75" spans="1:13">
      <c r="A75" s="890"/>
      <c r="B75" s="890"/>
      <c r="C75" s="890"/>
      <c r="D75" s="890"/>
      <c r="E75" s="890"/>
      <c r="F75" s="890"/>
      <c r="G75" s="890"/>
      <c r="H75" s="890"/>
      <c r="I75" s="890"/>
      <c r="J75" s="890"/>
      <c r="K75" s="890"/>
      <c r="L75" s="890"/>
      <c r="M75" s="890"/>
    </row>
    <row r="76" spans="1:13">
      <c r="A76" s="890"/>
      <c r="B76" s="890"/>
      <c r="C76" s="890"/>
      <c r="D76" s="890"/>
      <c r="E76" s="890"/>
      <c r="F76" s="890"/>
      <c r="G76" s="890"/>
      <c r="H76" s="890"/>
      <c r="I76" s="890"/>
      <c r="J76" s="890"/>
      <c r="K76" s="890"/>
      <c r="L76" s="890"/>
      <c r="M76" s="890"/>
    </row>
    <row r="77" spans="1:13">
      <c r="A77" s="890"/>
      <c r="B77" s="890"/>
      <c r="C77" s="890"/>
      <c r="D77" s="890"/>
      <c r="E77" s="890"/>
      <c r="F77" s="890"/>
      <c r="G77" s="890"/>
      <c r="H77" s="890"/>
      <c r="I77" s="890"/>
      <c r="J77" s="890"/>
      <c r="K77" s="890"/>
      <c r="L77" s="890"/>
      <c r="M77" s="890"/>
    </row>
    <row r="78" spans="1:13">
      <c r="A78" s="890"/>
      <c r="B78" s="890"/>
      <c r="C78" s="890"/>
      <c r="D78" s="890"/>
      <c r="E78" s="890"/>
      <c r="F78" s="890"/>
      <c r="G78" s="890"/>
      <c r="H78" s="890"/>
      <c r="I78" s="890"/>
      <c r="J78" s="890"/>
      <c r="K78" s="890"/>
      <c r="L78" s="890"/>
      <c r="M78" s="890"/>
    </row>
    <row r="79" spans="1:13">
      <c r="A79" s="890"/>
      <c r="B79" s="890"/>
      <c r="C79" s="890"/>
      <c r="D79" s="890"/>
      <c r="E79" s="890"/>
      <c r="F79" s="890"/>
      <c r="G79" s="890"/>
      <c r="H79" s="890"/>
      <c r="I79" s="890"/>
      <c r="J79" s="890"/>
      <c r="K79" s="890"/>
      <c r="L79" s="890"/>
      <c r="M79" s="890"/>
    </row>
    <row r="80" spans="1:13">
      <c r="A80" s="890"/>
      <c r="B80" s="890"/>
      <c r="C80" s="890"/>
      <c r="D80" s="890"/>
      <c r="E80" s="890"/>
      <c r="F80" s="890"/>
      <c r="G80" s="890"/>
      <c r="H80" s="890"/>
      <c r="I80" s="890"/>
      <c r="J80" s="890"/>
      <c r="K80" s="890"/>
      <c r="L80" s="890"/>
      <c r="M80" s="890"/>
    </row>
    <row r="81" spans="1:13">
      <c r="A81" s="890"/>
      <c r="B81" s="890"/>
      <c r="C81" s="890"/>
      <c r="D81" s="890"/>
      <c r="E81" s="890"/>
      <c r="F81" s="890"/>
      <c r="G81" s="890"/>
      <c r="H81" s="890"/>
      <c r="I81" s="890"/>
      <c r="J81" s="890"/>
      <c r="K81" s="890"/>
      <c r="L81" s="890"/>
      <c r="M81" s="890"/>
    </row>
    <row r="82" spans="1:13">
      <c r="A82" s="890"/>
      <c r="B82" s="890"/>
      <c r="C82" s="890"/>
      <c r="D82" s="890"/>
      <c r="E82" s="890"/>
      <c r="F82" s="890"/>
      <c r="G82" s="890"/>
      <c r="H82" s="890"/>
      <c r="I82" s="890"/>
      <c r="J82" s="890"/>
      <c r="K82" s="890"/>
      <c r="L82" s="890"/>
      <c r="M82" s="890"/>
    </row>
    <row r="83" spans="1:13">
      <c r="A83" s="890"/>
      <c r="B83" s="890"/>
      <c r="C83" s="890"/>
      <c r="D83" s="890"/>
      <c r="E83" s="890"/>
      <c r="F83" s="890"/>
      <c r="G83" s="890"/>
      <c r="H83" s="890"/>
      <c r="I83" s="890"/>
      <c r="J83" s="890"/>
      <c r="K83" s="890"/>
      <c r="L83" s="890"/>
      <c r="M83" s="890"/>
    </row>
    <row r="84" spans="1:13">
      <c r="A84" s="890"/>
      <c r="B84" s="890"/>
      <c r="C84" s="890"/>
      <c r="D84" s="890"/>
      <c r="E84" s="890"/>
      <c r="F84" s="890"/>
      <c r="G84" s="890"/>
      <c r="H84" s="890"/>
      <c r="I84" s="890"/>
      <c r="J84" s="890"/>
      <c r="K84" s="890"/>
      <c r="L84" s="890"/>
      <c r="M84" s="890"/>
    </row>
    <row r="85" spans="1:13">
      <c r="A85" s="890"/>
      <c r="B85" s="890"/>
      <c r="C85" s="890"/>
      <c r="D85" s="890"/>
      <c r="E85" s="890"/>
      <c r="F85" s="890"/>
      <c r="G85" s="890"/>
      <c r="H85" s="890"/>
      <c r="I85" s="890"/>
      <c r="J85" s="890"/>
      <c r="K85" s="890"/>
      <c r="L85" s="890"/>
      <c r="M85" s="890"/>
    </row>
    <row r="86" spans="1:13">
      <c r="A86" s="890"/>
      <c r="B86" s="890"/>
      <c r="C86" s="890"/>
      <c r="D86" s="890"/>
      <c r="E86" s="890"/>
      <c r="F86" s="890"/>
      <c r="G86" s="890"/>
      <c r="H86" s="890"/>
      <c r="I86" s="890"/>
      <c r="J86" s="890"/>
      <c r="K86" s="890"/>
      <c r="L86" s="890"/>
      <c r="M86" s="890"/>
    </row>
    <row r="87" spans="1:13">
      <c r="A87" s="890"/>
      <c r="B87" s="890"/>
      <c r="C87" s="890"/>
      <c r="D87" s="890"/>
      <c r="E87" s="890"/>
      <c r="F87" s="890"/>
      <c r="G87" s="890"/>
      <c r="H87" s="890"/>
      <c r="I87" s="890"/>
      <c r="J87" s="890"/>
      <c r="K87" s="890"/>
      <c r="L87" s="890"/>
      <c r="M87" s="890"/>
    </row>
    <row r="88" spans="1:13">
      <c r="A88" s="890"/>
      <c r="B88" s="890"/>
      <c r="C88" s="890"/>
      <c r="D88" s="890"/>
      <c r="E88" s="890"/>
      <c r="F88" s="890"/>
      <c r="G88" s="890"/>
      <c r="H88" s="890"/>
      <c r="I88" s="890"/>
      <c r="J88" s="890"/>
      <c r="K88" s="890"/>
      <c r="L88" s="890"/>
      <c r="M88" s="890"/>
    </row>
    <row r="89" spans="1:13">
      <c r="A89" s="890"/>
      <c r="B89" s="890"/>
      <c r="C89" s="890"/>
      <c r="D89" s="890"/>
      <c r="E89" s="890"/>
      <c r="F89" s="890"/>
      <c r="G89" s="890"/>
      <c r="H89" s="890"/>
      <c r="I89" s="890"/>
      <c r="J89" s="890"/>
      <c r="K89" s="890"/>
      <c r="L89" s="890"/>
      <c r="M89" s="890"/>
    </row>
    <row r="90" spans="1:13">
      <c r="A90" s="890"/>
      <c r="B90" s="890"/>
      <c r="C90" s="890"/>
      <c r="D90" s="890"/>
      <c r="E90" s="890"/>
      <c r="F90" s="890"/>
      <c r="G90" s="890"/>
      <c r="H90" s="890"/>
      <c r="I90" s="890"/>
      <c r="J90" s="890"/>
      <c r="K90" s="890"/>
      <c r="L90" s="890"/>
      <c r="M90" s="890"/>
    </row>
    <row r="91" spans="1:13">
      <c r="A91" s="890"/>
      <c r="B91" s="890"/>
      <c r="C91" s="890"/>
      <c r="D91" s="890"/>
      <c r="E91" s="890"/>
      <c r="F91" s="890"/>
      <c r="G91" s="890"/>
      <c r="H91" s="890"/>
      <c r="I91" s="890"/>
      <c r="J91" s="890"/>
      <c r="K91" s="890"/>
      <c r="L91" s="890"/>
      <c r="M91" s="890"/>
    </row>
    <row r="92" spans="1:13">
      <c r="A92" s="890"/>
      <c r="B92" s="890"/>
      <c r="C92" s="890"/>
      <c r="D92" s="890"/>
      <c r="E92" s="890"/>
      <c r="F92" s="890"/>
      <c r="G92" s="890"/>
      <c r="H92" s="890"/>
      <c r="I92" s="890"/>
      <c r="J92" s="890"/>
      <c r="K92" s="890"/>
      <c r="L92" s="890"/>
      <c r="M92" s="890"/>
    </row>
    <row r="93" spans="1:13">
      <c r="A93" s="890"/>
      <c r="B93" s="890"/>
      <c r="C93" s="890"/>
      <c r="D93" s="890"/>
      <c r="E93" s="890"/>
      <c r="F93" s="890"/>
      <c r="G93" s="890"/>
      <c r="H93" s="890"/>
      <c r="I93" s="890"/>
      <c r="J93" s="890"/>
      <c r="K93" s="890"/>
      <c r="L93" s="890"/>
      <c r="M93" s="890"/>
    </row>
    <row r="94" spans="1:13">
      <c r="A94" s="890"/>
      <c r="B94" s="890"/>
      <c r="C94" s="890"/>
      <c r="D94" s="890"/>
      <c r="E94" s="890"/>
      <c r="F94" s="890"/>
      <c r="G94" s="890"/>
      <c r="H94" s="890"/>
      <c r="I94" s="890"/>
      <c r="J94" s="890"/>
      <c r="K94" s="890"/>
      <c r="L94" s="890"/>
      <c r="M94" s="890"/>
    </row>
    <row r="95" spans="1:13">
      <c r="A95" s="890"/>
      <c r="B95" s="890"/>
      <c r="C95" s="890"/>
      <c r="D95" s="890"/>
      <c r="E95" s="890"/>
      <c r="F95" s="890"/>
      <c r="G95" s="890"/>
      <c r="H95" s="890"/>
      <c r="I95" s="890"/>
      <c r="J95" s="890"/>
      <c r="K95" s="890"/>
      <c r="L95" s="890"/>
      <c r="M95" s="890"/>
    </row>
    <row r="96" spans="1:13">
      <c r="A96" s="890"/>
      <c r="B96" s="890"/>
      <c r="C96" s="890"/>
      <c r="D96" s="890"/>
      <c r="E96" s="890"/>
      <c r="F96" s="890"/>
      <c r="G96" s="890"/>
      <c r="H96" s="890"/>
      <c r="I96" s="890"/>
      <c r="J96" s="890"/>
      <c r="K96" s="890"/>
      <c r="L96" s="890"/>
      <c r="M96" s="890"/>
    </row>
    <row r="97" spans="1:13">
      <c r="A97" s="890"/>
      <c r="B97" s="890"/>
      <c r="C97" s="890"/>
      <c r="D97" s="890"/>
      <c r="E97" s="890"/>
      <c r="F97" s="890"/>
      <c r="G97" s="890"/>
      <c r="H97" s="890"/>
      <c r="I97" s="890"/>
      <c r="J97" s="890"/>
      <c r="K97" s="890"/>
      <c r="L97" s="890"/>
      <c r="M97" s="890"/>
    </row>
    <row r="98" spans="1:13">
      <c r="A98" s="890"/>
      <c r="B98" s="890"/>
      <c r="C98" s="890"/>
      <c r="D98" s="890"/>
      <c r="E98" s="890"/>
      <c r="F98" s="890"/>
      <c r="G98" s="890"/>
      <c r="H98" s="890"/>
      <c r="I98" s="890"/>
      <c r="J98" s="890"/>
      <c r="K98" s="890"/>
      <c r="L98" s="890"/>
      <c r="M98" s="890"/>
    </row>
    <row r="99" spans="1:13">
      <c r="A99" s="890"/>
      <c r="B99" s="890"/>
      <c r="C99" s="890"/>
      <c r="D99" s="890"/>
      <c r="E99" s="890"/>
      <c r="F99" s="890"/>
      <c r="G99" s="890"/>
      <c r="H99" s="890"/>
      <c r="I99" s="890"/>
      <c r="J99" s="890"/>
      <c r="K99" s="890"/>
      <c r="L99" s="890"/>
      <c r="M99" s="890"/>
    </row>
    <row r="100" spans="1:13">
      <c r="A100" s="890"/>
      <c r="B100" s="890"/>
      <c r="C100" s="890"/>
      <c r="D100" s="890"/>
      <c r="E100" s="890"/>
      <c r="F100" s="890"/>
      <c r="G100" s="890"/>
      <c r="H100" s="890"/>
      <c r="I100" s="890"/>
      <c r="J100" s="890"/>
      <c r="K100" s="890"/>
      <c r="L100" s="890"/>
      <c r="M100" s="890"/>
    </row>
    <row r="101" spans="1:13">
      <c r="A101" s="890"/>
      <c r="B101" s="890"/>
      <c r="C101" s="890"/>
      <c r="D101" s="890"/>
      <c r="E101" s="890"/>
      <c r="F101" s="890"/>
      <c r="G101" s="890"/>
      <c r="H101" s="890"/>
      <c r="I101" s="890"/>
      <c r="J101" s="890"/>
      <c r="K101" s="890"/>
      <c r="L101" s="890"/>
      <c r="M101" s="890"/>
    </row>
    <row r="102" spans="1:13">
      <c r="A102" s="890"/>
      <c r="B102" s="890"/>
      <c r="C102" s="890"/>
      <c r="D102" s="890"/>
      <c r="E102" s="890"/>
      <c r="F102" s="890"/>
      <c r="G102" s="890"/>
      <c r="H102" s="890"/>
      <c r="I102" s="890"/>
      <c r="J102" s="890"/>
      <c r="K102" s="890"/>
      <c r="L102" s="890"/>
      <c r="M102" s="890"/>
    </row>
    <row r="103" spans="1:13">
      <c r="A103" s="890"/>
      <c r="B103" s="890"/>
      <c r="C103" s="890"/>
      <c r="D103" s="890"/>
      <c r="E103" s="890"/>
      <c r="F103" s="890"/>
      <c r="G103" s="890"/>
      <c r="H103" s="890"/>
      <c r="I103" s="890"/>
      <c r="J103" s="890"/>
      <c r="K103" s="890"/>
      <c r="L103" s="890"/>
      <c r="M103" s="890"/>
    </row>
    <row r="104" spans="1:13">
      <c r="A104" s="890"/>
      <c r="B104" s="890"/>
      <c r="C104" s="890"/>
      <c r="D104" s="890"/>
      <c r="E104" s="890"/>
      <c r="F104" s="890"/>
      <c r="G104" s="890"/>
      <c r="H104" s="890"/>
      <c r="I104" s="890"/>
      <c r="J104" s="890"/>
      <c r="K104" s="890"/>
      <c r="L104" s="890"/>
      <c r="M104" s="890"/>
    </row>
    <row r="105" spans="1:13">
      <c r="A105" s="890"/>
      <c r="B105" s="890"/>
      <c r="C105" s="890"/>
      <c r="D105" s="890"/>
      <c r="E105" s="890"/>
      <c r="F105" s="890"/>
      <c r="G105" s="890"/>
      <c r="H105" s="890"/>
      <c r="I105" s="890"/>
      <c r="J105" s="890"/>
      <c r="K105" s="890"/>
      <c r="L105" s="890"/>
      <c r="M105" s="890"/>
    </row>
    <row r="106" spans="1:13">
      <c r="A106" s="890"/>
      <c r="B106" s="890"/>
      <c r="C106" s="890"/>
      <c r="D106" s="890"/>
      <c r="E106" s="890"/>
      <c r="F106" s="890"/>
      <c r="G106" s="890"/>
      <c r="H106" s="890"/>
      <c r="I106" s="890"/>
      <c r="J106" s="890"/>
      <c r="K106" s="890"/>
      <c r="L106" s="890"/>
      <c r="M106" s="890"/>
    </row>
    <row r="107" spans="1:13">
      <c r="A107" s="890"/>
      <c r="B107" s="890"/>
      <c r="C107" s="890"/>
      <c r="D107" s="890"/>
      <c r="E107" s="890"/>
      <c r="F107" s="890"/>
      <c r="G107" s="890"/>
      <c r="H107" s="890"/>
      <c r="I107" s="890"/>
      <c r="J107" s="890"/>
      <c r="K107" s="890"/>
      <c r="L107" s="890"/>
      <c r="M107" s="890"/>
    </row>
    <row r="108" spans="1:13">
      <c r="A108" s="890"/>
      <c r="B108" s="890"/>
      <c r="C108" s="890"/>
      <c r="D108" s="890"/>
      <c r="E108" s="890"/>
      <c r="F108" s="890"/>
      <c r="G108" s="890"/>
      <c r="H108" s="890"/>
      <c r="I108" s="890"/>
      <c r="J108" s="890"/>
      <c r="K108" s="890"/>
      <c r="L108" s="890"/>
      <c r="M108" s="890"/>
    </row>
    <row r="109" spans="1:13">
      <c r="A109" s="890"/>
      <c r="B109" s="890"/>
      <c r="C109" s="890"/>
      <c r="D109" s="890"/>
      <c r="E109" s="890"/>
      <c r="F109" s="890"/>
      <c r="G109" s="890"/>
      <c r="H109" s="890"/>
      <c r="I109" s="890"/>
      <c r="J109" s="890"/>
      <c r="K109" s="890"/>
      <c r="L109" s="890"/>
      <c r="M109" s="890"/>
    </row>
    <row r="110" spans="1:13">
      <c r="A110" s="890"/>
      <c r="B110" s="890"/>
      <c r="C110" s="890"/>
      <c r="D110" s="890"/>
      <c r="E110" s="890"/>
      <c r="F110" s="890"/>
      <c r="G110" s="890"/>
      <c r="H110" s="890"/>
      <c r="I110" s="890"/>
      <c r="J110" s="890"/>
      <c r="K110" s="890"/>
      <c r="L110" s="890"/>
      <c r="M110" s="890"/>
    </row>
    <row r="111" spans="1:13">
      <c r="A111" s="890"/>
      <c r="B111" s="890"/>
      <c r="C111" s="890"/>
      <c r="D111" s="890"/>
      <c r="E111" s="890"/>
      <c r="F111" s="890"/>
      <c r="G111" s="890"/>
      <c r="H111" s="890"/>
      <c r="I111" s="890"/>
      <c r="J111" s="890"/>
      <c r="K111" s="890"/>
      <c r="L111" s="890"/>
      <c r="M111" s="890"/>
    </row>
    <row r="112" spans="1:13">
      <c r="A112" s="890"/>
      <c r="B112" s="890"/>
      <c r="C112" s="890"/>
      <c r="D112" s="890"/>
      <c r="E112" s="890"/>
      <c r="F112" s="890"/>
      <c r="G112" s="890"/>
      <c r="H112" s="890"/>
      <c r="I112" s="890"/>
      <c r="J112" s="890"/>
      <c r="K112" s="890"/>
      <c r="L112" s="890"/>
      <c r="M112" s="890"/>
    </row>
    <row r="113" spans="1:13">
      <c r="A113" s="890"/>
      <c r="B113" s="890"/>
      <c r="C113" s="890"/>
      <c r="D113" s="890"/>
      <c r="E113" s="890"/>
      <c r="F113" s="890"/>
      <c r="G113" s="890"/>
      <c r="H113" s="890"/>
      <c r="I113" s="890"/>
      <c r="J113" s="890"/>
      <c r="K113" s="890"/>
      <c r="L113" s="890"/>
      <c r="M113" s="890"/>
    </row>
    <row r="114" spans="1:13">
      <c r="A114" s="890"/>
      <c r="B114" s="890"/>
      <c r="C114" s="890"/>
      <c r="D114" s="890"/>
      <c r="E114" s="890"/>
      <c r="F114" s="890"/>
      <c r="G114" s="890"/>
      <c r="H114" s="890"/>
      <c r="I114" s="890"/>
      <c r="J114" s="890"/>
      <c r="K114" s="890"/>
      <c r="L114" s="890"/>
      <c r="M114" s="890"/>
    </row>
    <row r="115" spans="1:13">
      <c r="A115" s="890"/>
      <c r="B115" s="890"/>
      <c r="C115" s="890"/>
      <c r="D115" s="890"/>
      <c r="E115" s="890"/>
      <c r="F115" s="890"/>
      <c r="G115" s="890"/>
      <c r="H115" s="890"/>
      <c r="I115" s="890"/>
      <c r="J115" s="890"/>
      <c r="K115" s="890"/>
      <c r="L115" s="890"/>
      <c r="M115" s="890"/>
    </row>
    <row r="116" spans="1:13">
      <c r="A116" s="890"/>
      <c r="B116" s="890"/>
      <c r="C116" s="890"/>
      <c r="D116" s="890"/>
      <c r="E116" s="890"/>
      <c r="F116" s="890"/>
      <c r="G116" s="890"/>
      <c r="H116" s="890"/>
      <c r="I116" s="890"/>
      <c r="J116" s="890"/>
      <c r="K116" s="890"/>
      <c r="L116" s="890"/>
      <c r="M116" s="890"/>
    </row>
    <row r="117" spans="1:13">
      <c r="A117" s="890"/>
      <c r="B117" s="890"/>
      <c r="C117" s="890"/>
      <c r="D117" s="890"/>
      <c r="E117" s="890"/>
      <c r="F117" s="890"/>
      <c r="G117" s="890"/>
      <c r="H117" s="890"/>
      <c r="I117" s="890"/>
      <c r="J117" s="890"/>
      <c r="K117" s="890"/>
      <c r="L117" s="890"/>
      <c r="M117" s="890"/>
    </row>
    <row r="118" spans="1:13">
      <c r="A118" s="890"/>
      <c r="B118" s="890"/>
      <c r="C118" s="890"/>
      <c r="D118" s="890"/>
      <c r="E118" s="890"/>
      <c r="F118" s="890"/>
      <c r="G118" s="890"/>
      <c r="H118" s="890"/>
      <c r="I118" s="890"/>
      <c r="J118" s="890"/>
      <c r="K118" s="890"/>
      <c r="L118" s="890"/>
      <c r="M118" s="890"/>
    </row>
    <row r="119" spans="1:13">
      <c r="A119" s="890"/>
      <c r="B119" s="890"/>
      <c r="C119" s="890"/>
      <c r="D119" s="890"/>
      <c r="E119" s="890"/>
      <c r="F119" s="890"/>
      <c r="G119" s="890"/>
      <c r="H119" s="890"/>
      <c r="I119" s="890"/>
      <c r="J119" s="890"/>
      <c r="K119" s="890"/>
      <c r="L119" s="890"/>
      <c r="M119" s="890"/>
    </row>
    <row r="120" spans="1:13">
      <c r="A120" s="890"/>
      <c r="B120" s="890"/>
      <c r="C120" s="890"/>
      <c r="D120" s="890"/>
      <c r="E120" s="890"/>
      <c r="F120" s="890"/>
      <c r="G120" s="890"/>
      <c r="H120" s="890"/>
      <c r="I120" s="890"/>
      <c r="J120" s="890"/>
      <c r="K120" s="890"/>
      <c r="L120" s="890"/>
      <c r="M120" s="890"/>
    </row>
    <row r="121" spans="1:13">
      <c r="A121" s="890"/>
      <c r="B121" s="890"/>
      <c r="C121" s="890"/>
      <c r="D121" s="890"/>
      <c r="E121" s="890"/>
      <c r="F121" s="890"/>
      <c r="G121" s="890"/>
      <c r="H121" s="890"/>
      <c r="I121" s="890"/>
      <c r="J121" s="890"/>
      <c r="K121" s="890"/>
      <c r="L121" s="890"/>
      <c r="M121" s="890"/>
    </row>
    <row r="122" spans="1:13">
      <c r="A122" s="890"/>
      <c r="B122" s="890"/>
      <c r="C122" s="890"/>
      <c r="D122" s="890"/>
      <c r="E122" s="890"/>
      <c r="F122" s="890"/>
      <c r="G122" s="890"/>
      <c r="H122" s="890"/>
      <c r="I122" s="890"/>
      <c r="J122" s="890"/>
      <c r="K122" s="890"/>
      <c r="L122" s="890"/>
      <c r="M122" s="890"/>
    </row>
    <row r="123" spans="1:13">
      <c r="A123" s="890"/>
      <c r="B123" s="890"/>
      <c r="C123" s="890"/>
      <c r="D123" s="890"/>
      <c r="E123" s="890"/>
      <c r="F123" s="890"/>
      <c r="G123" s="890"/>
      <c r="H123" s="890"/>
      <c r="I123" s="890"/>
      <c r="J123" s="890"/>
      <c r="K123" s="890"/>
      <c r="L123" s="890"/>
      <c r="M123" s="890"/>
    </row>
    <row r="124" spans="1:13">
      <c r="A124" s="890"/>
      <c r="B124" s="890"/>
      <c r="C124" s="890"/>
      <c r="D124" s="890"/>
      <c r="E124" s="890"/>
      <c r="F124" s="890"/>
      <c r="G124" s="890"/>
      <c r="H124" s="890"/>
      <c r="I124" s="890"/>
      <c r="J124" s="890"/>
      <c r="K124" s="890"/>
      <c r="L124" s="890"/>
      <c r="M124" s="890"/>
    </row>
    <row r="125" spans="1:13">
      <c r="A125" s="890"/>
      <c r="B125" s="890"/>
      <c r="C125" s="890"/>
      <c r="D125" s="890"/>
      <c r="E125" s="890"/>
      <c r="F125" s="890"/>
      <c r="G125" s="890"/>
      <c r="H125" s="890"/>
      <c r="I125" s="890"/>
      <c r="J125" s="890"/>
      <c r="K125" s="890"/>
      <c r="L125" s="890"/>
      <c r="M125" s="890"/>
    </row>
    <row r="126" spans="1:13">
      <c r="A126" s="890"/>
      <c r="B126" s="890"/>
      <c r="C126" s="890"/>
      <c r="D126" s="890"/>
      <c r="E126" s="890"/>
      <c r="F126" s="890"/>
      <c r="G126" s="890"/>
      <c r="H126" s="890"/>
      <c r="I126" s="890"/>
      <c r="J126" s="890"/>
      <c r="K126" s="890"/>
      <c r="L126" s="890"/>
      <c r="M126" s="890"/>
    </row>
    <row r="127" spans="1:13">
      <c r="A127" s="890"/>
      <c r="B127" s="890"/>
      <c r="C127" s="890"/>
      <c r="D127" s="890"/>
      <c r="E127" s="890"/>
      <c r="F127" s="890"/>
      <c r="G127" s="890"/>
      <c r="H127" s="890"/>
      <c r="I127" s="890"/>
      <c r="J127" s="890"/>
      <c r="K127" s="890"/>
      <c r="L127" s="890"/>
      <c r="M127" s="890"/>
    </row>
    <row r="128" spans="1:13">
      <c r="A128" s="890"/>
      <c r="B128" s="890"/>
      <c r="C128" s="890"/>
      <c r="D128" s="890"/>
      <c r="E128" s="890"/>
      <c r="F128" s="890"/>
      <c r="G128" s="890"/>
      <c r="H128" s="890"/>
      <c r="I128" s="890"/>
      <c r="J128" s="890"/>
      <c r="K128" s="890"/>
      <c r="L128" s="890"/>
      <c r="M128" s="890"/>
    </row>
    <row r="129" spans="1:13">
      <c r="A129" s="890"/>
      <c r="B129" s="890"/>
      <c r="C129" s="890"/>
      <c r="D129" s="890"/>
      <c r="E129" s="890"/>
      <c r="F129" s="890"/>
      <c r="G129" s="890"/>
      <c r="H129" s="890"/>
      <c r="I129" s="890"/>
      <c r="J129" s="890"/>
      <c r="K129" s="890"/>
      <c r="L129" s="890"/>
      <c r="M129" s="890"/>
    </row>
    <row r="130" spans="1:13">
      <c r="A130" s="890"/>
      <c r="B130" s="890"/>
      <c r="C130" s="890"/>
      <c r="D130" s="890"/>
      <c r="E130" s="890"/>
      <c r="F130" s="890"/>
      <c r="G130" s="890"/>
      <c r="H130" s="890"/>
      <c r="I130" s="890"/>
      <c r="J130" s="890"/>
      <c r="K130" s="890"/>
      <c r="L130" s="890"/>
      <c r="M130" s="890"/>
    </row>
    <row r="131" spans="1:13">
      <c r="A131" s="890"/>
      <c r="B131" s="890"/>
      <c r="C131" s="890"/>
      <c r="D131" s="890"/>
      <c r="E131" s="890"/>
      <c r="F131" s="890"/>
      <c r="G131" s="890"/>
      <c r="H131" s="890"/>
      <c r="I131" s="890"/>
      <c r="J131" s="890"/>
      <c r="K131" s="890"/>
      <c r="L131" s="890"/>
      <c r="M131" s="890"/>
    </row>
    <row r="132" spans="1:13">
      <c r="A132" s="890"/>
      <c r="B132" s="890"/>
      <c r="C132" s="890"/>
      <c r="D132" s="890"/>
      <c r="E132" s="890"/>
      <c r="F132" s="890"/>
      <c r="G132" s="890"/>
      <c r="H132" s="890"/>
      <c r="I132" s="890"/>
      <c r="J132" s="890"/>
      <c r="K132" s="890"/>
      <c r="L132" s="890"/>
      <c r="M132" s="890"/>
    </row>
    <row r="133" spans="1:13">
      <c r="A133" s="890"/>
      <c r="B133" s="890"/>
      <c r="C133" s="890"/>
      <c r="D133" s="890"/>
      <c r="E133" s="890"/>
      <c r="F133" s="890"/>
      <c r="G133" s="890"/>
      <c r="H133" s="890"/>
      <c r="I133" s="890"/>
      <c r="J133" s="890"/>
      <c r="K133" s="890"/>
      <c r="L133" s="890"/>
      <c r="M133" s="890"/>
    </row>
    <row r="134" spans="1:13">
      <c r="A134" s="890"/>
      <c r="B134" s="890"/>
      <c r="C134" s="890"/>
      <c r="D134" s="890"/>
      <c r="E134" s="890"/>
      <c r="F134" s="890"/>
      <c r="G134" s="890"/>
      <c r="H134" s="890"/>
      <c r="I134" s="890"/>
      <c r="J134" s="890"/>
      <c r="K134" s="890"/>
      <c r="L134" s="890"/>
      <c r="M134" s="890"/>
    </row>
    <row r="135" spans="1:13">
      <c r="A135" s="890"/>
      <c r="B135" s="890"/>
      <c r="C135" s="890"/>
      <c r="D135" s="890"/>
      <c r="E135" s="890"/>
      <c r="F135" s="890"/>
      <c r="G135" s="890"/>
      <c r="H135" s="890"/>
      <c r="I135" s="890"/>
      <c r="J135" s="890"/>
      <c r="K135" s="890"/>
      <c r="L135" s="890"/>
      <c r="M135" s="890"/>
    </row>
    <row r="136" spans="1:13">
      <c r="A136" s="890"/>
      <c r="B136" s="890"/>
      <c r="C136" s="890"/>
      <c r="D136" s="890"/>
      <c r="E136" s="890"/>
      <c r="F136" s="890"/>
      <c r="G136" s="890"/>
      <c r="H136" s="890"/>
      <c r="I136" s="890"/>
      <c r="J136" s="890"/>
      <c r="K136" s="890"/>
      <c r="L136" s="890"/>
      <c r="M136" s="890"/>
    </row>
    <row r="137" spans="1:13">
      <c r="A137" s="890"/>
      <c r="B137" s="890"/>
      <c r="C137" s="890"/>
      <c r="D137" s="890"/>
      <c r="E137" s="890"/>
      <c r="F137" s="890"/>
      <c r="G137" s="890"/>
      <c r="H137" s="890"/>
      <c r="I137" s="890"/>
      <c r="J137" s="890"/>
      <c r="K137" s="890"/>
      <c r="L137" s="890"/>
      <c r="M137" s="890"/>
    </row>
    <row r="138" spans="1:13">
      <c r="A138" s="890"/>
      <c r="B138" s="890"/>
      <c r="C138" s="890"/>
      <c r="D138" s="890"/>
      <c r="E138" s="890"/>
      <c r="F138" s="890"/>
      <c r="G138" s="890"/>
      <c r="H138" s="890"/>
      <c r="I138" s="890"/>
      <c r="J138" s="890"/>
      <c r="K138" s="890"/>
      <c r="L138" s="890"/>
      <c r="M138" s="890"/>
    </row>
    <row r="139" spans="1:13">
      <c r="A139" s="890"/>
      <c r="B139" s="890"/>
      <c r="C139" s="890"/>
      <c r="D139" s="890"/>
      <c r="E139" s="890"/>
      <c r="F139" s="890"/>
      <c r="G139" s="890"/>
      <c r="H139" s="890"/>
      <c r="I139" s="890"/>
      <c r="J139" s="890"/>
      <c r="K139" s="890"/>
      <c r="L139" s="890"/>
      <c r="M139" s="890"/>
    </row>
  </sheetData>
  <sheetProtection password="CBA8" sheet="1" objects="1" scenarios="1" formatCells="0" formatColumns="0" formatRows="0" insertColumns="0" insertRows="0" insertHyperlinks="0" deleteColumns="0" deleteRows="0" sort="0" autoFilter="0" pivotTables="0"/>
  <mergeCells count="31">
    <mergeCell ref="A49:M49"/>
    <mergeCell ref="A51:M51"/>
    <mergeCell ref="A16:M16"/>
    <mergeCell ref="A17:C17"/>
    <mergeCell ref="D17:F17"/>
    <mergeCell ref="G17:I17"/>
    <mergeCell ref="J17:L17"/>
    <mergeCell ref="B18:D18"/>
    <mergeCell ref="J18:L18"/>
    <mergeCell ref="A41:M41"/>
    <mergeCell ref="A42:M42"/>
    <mergeCell ref="A43:M43"/>
    <mergeCell ref="A45:M45"/>
    <mergeCell ref="A46:M46"/>
    <mergeCell ref="A48:M48"/>
    <mergeCell ref="A26:M26"/>
    <mergeCell ref="A27:M27"/>
    <mergeCell ref="A29:M29"/>
    <mergeCell ref="A11:M11"/>
    <mergeCell ref="A12:M12"/>
    <mergeCell ref="A13:M13"/>
    <mergeCell ref="A14:M14"/>
    <mergeCell ref="A15:M15"/>
    <mergeCell ref="A19:M19"/>
    <mergeCell ref="A23:M23"/>
    <mergeCell ref="A25:M25"/>
    <mergeCell ref="B3:L4"/>
    <mergeCell ref="A6:M6"/>
    <mergeCell ref="A7:M7"/>
    <mergeCell ref="A8:M8"/>
    <mergeCell ref="A10:M10"/>
  </mergeCells>
  <hyperlinks>
    <hyperlink ref="A43:M43" r:id="rId1" display="A télécharger ICI (outil + tutoriel d'utilisation) "/>
    <hyperlink ref="A11:M11" r:id="rId2" display="Pour visualiser le tutoriel d'utilisation"/>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213"/>
  <sheetViews>
    <sheetView showGridLines="0" topLeftCell="A124" zoomScale="85" zoomScaleNormal="85" workbookViewId="0">
      <selection activeCell="P122" sqref="P122"/>
    </sheetView>
  </sheetViews>
  <sheetFormatPr baseColWidth="10" defaultRowHeight="15"/>
  <cols>
    <col min="1" max="1" width="3.85546875" style="12" customWidth="1"/>
    <col min="2" max="2" width="20.85546875" style="53" customWidth="1"/>
    <col min="3" max="17" width="10.85546875" style="119" customWidth="1"/>
    <col min="18" max="18" width="10.85546875" style="12" customWidth="1"/>
    <col min="19" max="32" width="10.85546875" style="2"/>
  </cols>
  <sheetData>
    <row r="1" spans="1:18">
      <c r="B1" s="19"/>
      <c r="C1" s="12"/>
      <c r="D1" s="12"/>
      <c r="E1" s="12"/>
      <c r="F1" s="12"/>
      <c r="G1" s="12"/>
      <c r="H1" s="12"/>
      <c r="I1" s="12"/>
      <c r="J1" s="12"/>
      <c r="K1" s="12"/>
      <c r="L1" s="12"/>
      <c r="M1" s="12"/>
      <c r="N1" s="12"/>
      <c r="O1" s="12"/>
      <c r="P1" s="12"/>
      <c r="Q1" s="12"/>
    </row>
    <row r="2" spans="1:18" ht="187.5" customHeight="1">
      <c r="B2" s="972" t="s">
        <v>294</v>
      </c>
      <c r="C2" s="972"/>
      <c r="D2" s="972"/>
      <c r="E2" s="972"/>
      <c r="F2" s="972"/>
      <c r="G2" s="972"/>
      <c r="H2" s="972"/>
      <c r="I2" s="972"/>
      <c r="J2" s="972"/>
      <c r="K2" s="972"/>
      <c r="L2" s="972"/>
      <c r="M2" s="972"/>
      <c r="N2" s="972"/>
      <c r="O2" s="972"/>
      <c r="P2" s="972"/>
      <c r="Q2" s="972"/>
      <c r="R2" s="972"/>
    </row>
    <row r="3" spans="1:18" s="2" customFormat="1" ht="30" customHeight="1" thickBot="1">
      <c r="A3" s="12"/>
      <c r="B3" s="153"/>
      <c r="C3" s="154"/>
      <c r="D3" s="154"/>
      <c r="E3" s="154"/>
      <c r="F3" s="154"/>
      <c r="G3" s="154"/>
      <c r="H3" s="154"/>
      <c r="I3" s="154"/>
      <c r="J3" s="154"/>
      <c r="K3" s="154"/>
      <c r="L3" s="154"/>
      <c r="M3" s="154"/>
      <c r="N3" s="154"/>
      <c r="O3" s="154"/>
      <c r="P3" s="154"/>
      <c r="Q3" s="154"/>
      <c r="R3" s="12"/>
    </row>
    <row r="4" spans="1:18" s="2" customFormat="1" ht="25.5" customHeight="1" thickBot="1">
      <c r="A4" s="12"/>
      <c r="B4" s="1150" t="s">
        <v>173</v>
      </c>
      <c r="C4" s="1151"/>
      <c r="D4" s="1151"/>
      <c r="E4" s="1151"/>
      <c r="F4" s="1151"/>
      <c r="G4" s="1151"/>
      <c r="H4" s="1151"/>
      <c r="I4" s="1151"/>
      <c r="J4" s="1151"/>
      <c r="K4" s="1151"/>
      <c r="L4" s="1151"/>
      <c r="M4" s="1151"/>
      <c r="N4" s="1151"/>
      <c r="O4" s="1151"/>
      <c r="P4" s="1151"/>
      <c r="Q4" s="1151"/>
      <c r="R4" s="1152"/>
    </row>
    <row r="5" spans="1:18" ht="15.75" thickBot="1">
      <c r="B5" s="19"/>
      <c r="C5" s="12"/>
      <c r="D5" s="12"/>
      <c r="E5" s="12"/>
      <c r="F5" s="12"/>
      <c r="G5" s="12"/>
      <c r="H5" s="12"/>
      <c r="I5" s="12"/>
      <c r="J5" s="12"/>
      <c r="K5" s="12"/>
      <c r="L5" s="12"/>
      <c r="M5" s="12"/>
      <c r="N5" s="12"/>
      <c r="O5" s="12"/>
      <c r="P5" s="12"/>
      <c r="Q5" s="12"/>
    </row>
    <row r="6" spans="1:18" s="2" customFormat="1" ht="24.95" customHeight="1" thickBot="1">
      <c r="A6" s="12"/>
      <c r="B6" s="1158" t="s">
        <v>72</v>
      </c>
      <c r="C6" s="1159"/>
      <c r="D6" s="1159"/>
      <c r="E6" s="1159"/>
      <c r="F6" s="1159"/>
      <c r="G6" s="1159"/>
      <c r="H6" s="1159"/>
      <c r="I6" s="1159"/>
      <c r="J6" s="1159"/>
      <c r="K6" s="1159"/>
      <c r="L6" s="1159"/>
      <c r="M6" s="1159"/>
      <c r="N6" s="1159"/>
      <c r="O6" s="1159"/>
      <c r="P6" s="1159"/>
      <c r="Q6" s="1159"/>
      <c r="R6" s="1160"/>
    </row>
    <row r="7" spans="1:18" s="2" customFormat="1" ht="15.75" thickBot="1">
      <c r="A7" s="12"/>
      <c r="B7" s="44" t="s">
        <v>44</v>
      </c>
      <c r="C7" s="201">
        <v>2010</v>
      </c>
      <c r="D7" s="202">
        <v>2011</v>
      </c>
      <c r="E7" s="202">
        <v>2012</v>
      </c>
      <c r="F7" s="202">
        <v>2013</v>
      </c>
      <c r="G7" s="202">
        <v>2014</v>
      </c>
      <c r="H7" s="202">
        <v>2015</v>
      </c>
      <c r="I7" s="202">
        <v>2016</v>
      </c>
      <c r="J7" s="202">
        <v>2017</v>
      </c>
      <c r="K7" s="202">
        <v>2018</v>
      </c>
      <c r="L7" s="202">
        <v>2019</v>
      </c>
      <c r="M7" s="202">
        <v>2020</v>
      </c>
      <c r="N7" s="202">
        <v>2021</v>
      </c>
      <c r="O7" s="202">
        <v>2022</v>
      </c>
      <c r="P7" s="202">
        <v>2023</v>
      </c>
      <c r="Q7" s="202">
        <v>2024</v>
      </c>
      <c r="R7" s="203">
        <v>2025</v>
      </c>
    </row>
    <row r="8" spans="1:18">
      <c r="B8" s="186" t="s">
        <v>4</v>
      </c>
      <c r="C8" s="509">
        <v>0</v>
      </c>
      <c r="D8" s="510">
        <v>0</v>
      </c>
      <c r="E8" s="510">
        <v>0</v>
      </c>
      <c r="F8" s="510">
        <v>0</v>
      </c>
      <c r="G8" s="510">
        <v>0</v>
      </c>
      <c r="H8" s="510">
        <v>0</v>
      </c>
      <c r="I8" s="510">
        <v>0</v>
      </c>
      <c r="J8" s="510">
        <v>0</v>
      </c>
      <c r="K8" s="726">
        <v>0</v>
      </c>
      <c r="L8" s="726">
        <v>0</v>
      </c>
      <c r="M8" s="726">
        <v>0</v>
      </c>
      <c r="N8" s="726">
        <v>0</v>
      </c>
      <c r="O8" s="510">
        <v>0</v>
      </c>
      <c r="P8" s="510">
        <v>0</v>
      </c>
      <c r="Q8" s="510">
        <v>0</v>
      </c>
      <c r="R8" s="503">
        <v>0</v>
      </c>
    </row>
    <row r="9" spans="1:18">
      <c r="B9" s="186" t="s">
        <v>5</v>
      </c>
      <c r="C9" s="436">
        <v>0</v>
      </c>
      <c r="D9" s="437">
        <v>0</v>
      </c>
      <c r="E9" s="437">
        <v>0</v>
      </c>
      <c r="F9" s="437">
        <v>0</v>
      </c>
      <c r="G9" s="437">
        <v>0</v>
      </c>
      <c r="H9" s="437">
        <v>0</v>
      </c>
      <c r="I9" s="437">
        <v>0</v>
      </c>
      <c r="J9" s="437">
        <v>0</v>
      </c>
      <c r="K9" s="720">
        <v>0</v>
      </c>
      <c r="L9" s="720">
        <v>0</v>
      </c>
      <c r="M9" s="720">
        <v>0</v>
      </c>
      <c r="N9" s="720">
        <v>0</v>
      </c>
      <c r="O9" s="437">
        <v>0</v>
      </c>
      <c r="P9" s="437">
        <v>0</v>
      </c>
      <c r="Q9" s="437">
        <v>0</v>
      </c>
      <c r="R9" s="505">
        <v>0</v>
      </c>
    </row>
    <row r="10" spans="1:18">
      <c r="B10" s="187" t="s">
        <v>6</v>
      </c>
      <c r="C10" s="436">
        <v>0</v>
      </c>
      <c r="D10" s="437">
        <v>0</v>
      </c>
      <c r="E10" s="437">
        <v>0</v>
      </c>
      <c r="F10" s="437">
        <v>0</v>
      </c>
      <c r="G10" s="437">
        <v>0</v>
      </c>
      <c r="H10" s="437">
        <v>0</v>
      </c>
      <c r="I10" s="437">
        <v>0</v>
      </c>
      <c r="J10" s="437">
        <v>0</v>
      </c>
      <c r="K10" s="720">
        <v>0</v>
      </c>
      <c r="L10" s="720">
        <v>0</v>
      </c>
      <c r="M10" s="720">
        <v>0</v>
      </c>
      <c r="N10" s="720">
        <v>0</v>
      </c>
      <c r="O10" s="437">
        <v>0</v>
      </c>
      <c r="P10" s="437">
        <v>0</v>
      </c>
      <c r="Q10" s="437">
        <v>0</v>
      </c>
      <c r="R10" s="505">
        <v>0</v>
      </c>
    </row>
    <row r="11" spans="1:18">
      <c r="B11" s="187" t="s">
        <v>7</v>
      </c>
      <c r="C11" s="436">
        <v>0</v>
      </c>
      <c r="D11" s="437">
        <v>0</v>
      </c>
      <c r="E11" s="437">
        <v>0</v>
      </c>
      <c r="F11" s="437">
        <v>0</v>
      </c>
      <c r="G11" s="437">
        <v>0</v>
      </c>
      <c r="H11" s="437">
        <v>0</v>
      </c>
      <c r="I11" s="437">
        <v>0</v>
      </c>
      <c r="J11" s="437">
        <v>0</v>
      </c>
      <c r="K11" s="720">
        <v>0</v>
      </c>
      <c r="L11" s="720">
        <v>0</v>
      </c>
      <c r="M11" s="720">
        <v>0</v>
      </c>
      <c r="N11" s="720">
        <v>0</v>
      </c>
      <c r="O11" s="437">
        <v>0</v>
      </c>
      <c r="P11" s="437">
        <v>0</v>
      </c>
      <c r="Q11" s="437">
        <v>0</v>
      </c>
      <c r="R11" s="505">
        <v>0</v>
      </c>
    </row>
    <row r="12" spans="1:18">
      <c r="B12" s="187" t="s">
        <v>8</v>
      </c>
      <c r="C12" s="436">
        <v>0</v>
      </c>
      <c r="D12" s="437">
        <v>0</v>
      </c>
      <c r="E12" s="437">
        <v>0</v>
      </c>
      <c r="F12" s="437">
        <v>0</v>
      </c>
      <c r="G12" s="437">
        <v>0</v>
      </c>
      <c r="H12" s="437">
        <v>0</v>
      </c>
      <c r="I12" s="437">
        <v>0</v>
      </c>
      <c r="J12" s="437">
        <v>0</v>
      </c>
      <c r="K12" s="720">
        <v>0</v>
      </c>
      <c r="L12" s="720">
        <v>0</v>
      </c>
      <c r="M12" s="720">
        <v>0</v>
      </c>
      <c r="N12" s="720">
        <v>0</v>
      </c>
      <c r="O12" s="437">
        <v>0</v>
      </c>
      <c r="P12" s="437">
        <v>0</v>
      </c>
      <c r="Q12" s="437">
        <v>0</v>
      </c>
      <c r="R12" s="505">
        <v>0</v>
      </c>
    </row>
    <row r="13" spans="1:18">
      <c r="B13" s="187" t="s">
        <v>9</v>
      </c>
      <c r="C13" s="436">
        <v>0</v>
      </c>
      <c r="D13" s="437">
        <v>0</v>
      </c>
      <c r="E13" s="437">
        <v>0</v>
      </c>
      <c r="F13" s="437">
        <v>0</v>
      </c>
      <c r="G13" s="437">
        <v>0</v>
      </c>
      <c r="H13" s="437">
        <v>0</v>
      </c>
      <c r="I13" s="437">
        <v>0</v>
      </c>
      <c r="J13" s="437">
        <v>0</v>
      </c>
      <c r="K13" s="720">
        <v>0</v>
      </c>
      <c r="L13" s="720">
        <v>0</v>
      </c>
      <c r="M13" s="720">
        <v>0</v>
      </c>
      <c r="N13" s="720">
        <v>0</v>
      </c>
      <c r="O13" s="437">
        <v>0</v>
      </c>
      <c r="P13" s="437">
        <v>0</v>
      </c>
      <c r="Q13" s="437">
        <v>0</v>
      </c>
      <c r="R13" s="505">
        <v>0</v>
      </c>
    </row>
    <row r="14" spans="1:18">
      <c r="B14" s="187" t="s">
        <v>10</v>
      </c>
      <c r="C14" s="436">
        <v>0</v>
      </c>
      <c r="D14" s="437">
        <v>0</v>
      </c>
      <c r="E14" s="437">
        <v>0</v>
      </c>
      <c r="F14" s="437">
        <v>0</v>
      </c>
      <c r="G14" s="437">
        <v>0</v>
      </c>
      <c r="H14" s="437">
        <v>0</v>
      </c>
      <c r="I14" s="437">
        <v>0</v>
      </c>
      <c r="J14" s="437">
        <v>0</v>
      </c>
      <c r="K14" s="720">
        <v>0</v>
      </c>
      <c r="L14" s="720">
        <v>0</v>
      </c>
      <c r="M14" s="720">
        <v>0</v>
      </c>
      <c r="N14" s="720">
        <v>0</v>
      </c>
      <c r="O14" s="437">
        <v>0</v>
      </c>
      <c r="P14" s="437">
        <v>0</v>
      </c>
      <c r="Q14" s="437">
        <v>0</v>
      </c>
      <c r="R14" s="505">
        <v>0</v>
      </c>
    </row>
    <row r="15" spans="1:18">
      <c r="B15" s="187" t="s">
        <v>11</v>
      </c>
      <c r="C15" s="436">
        <v>0</v>
      </c>
      <c r="D15" s="437">
        <v>0</v>
      </c>
      <c r="E15" s="437">
        <v>0</v>
      </c>
      <c r="F15" s="437">
        <v>0</v>
      </c>
      <c r="G15" s="437">
        <v>0</v>
      </c>
      <c r="H15" s="437">
        <v>0</v>
      </c>
      <c r="I15" s="437">
        <v>0</v>
      </c>
      <c r="J15" s="437">
        <v>0</v>
      </c>
      <c r="K15" s="720">
        <v>0</v>
      </c>
      <c r="L15" s="720">
        <v>0</v>
      </c>
      <c r="M15" s="720">
        <v>0</v>
      </c>
      <c r="N15" s="720">
        <v>0</v>
      </c>
      <c r="O15" s="437">
        <v>0</v>
      </c>
      <c r="P15" s="437">
        <v>0</v>
      </c>
      <c r="Q15" s="437">
        <v>0</v>
      </c>
      <c r="R15" s="505">
        <v>0</v>
      </c>
    </row>
    <row r="16" spans="1:18">
      <c r="B16" s="187" t="s">
        <v>12</v>
      </c>
      <c r="C16" s="436">
        <v>0</v>
      </c>
      <c r="D16" s="437">
        <v>0</v>
      </c>
      <c r="E16" s="437">
        <v>0</v>
      </c>
      <c r="F16" s="437">
        <v>0</v>
      </c>
      <c r="G16" s="437">
        <v>0</v>
      </c>
      <c r="H16" s="437">
        <v>0</v>
      </c>
      <c r="I16" s="437">
        <v>0</v>
      </c>
      <c r="J16" s="437">
        <v>0</v>
      </c>
      <c r="K16" s="720">
        <v>0</v>
      </c>
      <c r="L16" s="720">
        <v>0</v>
      </c>
      <c r="M16" s="720">
        <v>0</v>
      </c>
      <c r="N16" s="720">
        <v>0</v>
      </c>
      <c r="O16" s="437">
        <v>0</v>
      </c>
      <c r="P16" s="437">
        <v>0</v>
      </c>
      <c r="Q16" s="437">
        <v>0</v>
      </c>
      <c r="R16" s="505">
        <v>0</v>
      </c>
    </row>
    <row r="17" spans="1:32">
      <c r="B17" s="187" t="s">
        <v>13</v>
      </c>
      <c r="C17" s="436">
        <v>0</v>
      </c>
      <c r="D17" s="437">
        <v>0</v>
      </c>
      <c r="E17" s="437">
        <v>0</v>
      </c>
      <c r="F17" s="437">
        <v>0</v>
      </c>
      <c r="G17" s="437">
        <v>0</v>
      </c>
      <c r="H17" s="437">
        <v>0</v>
      </c>
      <c r="I17" s="437">
        <v>0</v>
      </c>
      <c r="J17" s="437">
        <v>0</v>
      </c>
      <c r="K17" s="720">
        <v>0</v>
      </c>
      <c r="L17" s="720">
        <v>0</v>
      </c>
      <c r="M17" s="720">
        <v>0</v>
      </c>
      <c r="N17" s="720">
        <v>0</v>
      </c>
      <c r="O17" s="437">
        <v>0</v>
      </c>
      <c r="P17" s="437">
        <v>0</v>
      </c>
      <c r="Q17" s="437">
        <v>0</v>
      </c>
      <c r="R17" s="505">
        <v>0</v>
      </c>
    </row>
    <row r="18" spans="1:32">
      <c r="B18" s="187" t="s">
        <v>14</v>
      </c>
      <c r="C18" s="436">
        <v>0</v>
      </c>
      <c r="D18" s="437">
        <v>0</v>
      </c>
      <c r="E18" s="437">
        <v>0</v>
      </c>
      <c r="F18" s="437">
        <v>0</v>
      </c>
      <c r="G18" s="437">
        <v>0</v>
      </c>
      <c r="H18" s="437">
        <v>0</v>
      </c>
      <c r="I18" s="437">
        <v>0</v>
      </c>
      <c r="J18" s="437">
        <v>0</v>
      </c>
      <c r="K18" s="720">
        <v>0</v>
      </c>
      <c r="L18" s="720">
        <v>0</v>
      </c>
      <c r="M18" s="720">
        <v>0</v>
      </c>
      <c r="N18" s="720">
        <v>0</v>
      </c>
      <c r="O18" s="437">
        <v>0</v>
      </c>
      <c r="P18" s="437">
        <v>0</v>
      </c>
      <c r="Q18" s="437">
        <v>0</v>
      </c>
      <c r="R18" s="505">
        <v>0</v>
      </c>
    </row>
    <row r="19" spans="1:32" s="2" customFormat="1" ht="15.75" thickBot="1">
      <c r="A19" s="12"/>
      <c r="B19" s="188" t="s">
        <v>15</v>
      </c>
      <c r="C19" s="736">
        <v>0</v>
      </c>
      <c r="D19" s="737">
        <v>0</v>
      </c>
      <c r="E19" s="737">
        <v>0</v>
      </c>
      <c r="F19" s="737">
        <v>0</v>
      </c>
      <c r="G19" s="737">
        <v>0</v>
      </c>
      <c r="H19" s="737">
        <v>0</v>
      </c>
      <c r="I19" s="737">
        <v>0</v>
      </c>
      <c r="J19" s="737">
        <v>0</v>
      </c>
      <c r="K19" s="737">
        <v>0</v>
      </c>
      <c r="L19" s="737">
        <v>0</v>
      </c>
      <c r="M19" s="737">
        <v>0</v>
      </c>
      <c r="N19" s="737">
        <v>0</v>
      </c>
      <c r="O19" s="737">
        <v>0</v>
      </c>
      <c r="P19" s="737">
        <v>0</v>
      </c>
      <c r="Q19" s="737">
        <v>0</v>
      </c>
      <c r="R19" s="738">
        <v>0</v>
      </c>
    </row>
    <row r="20" spans="1:32" s="35" customFormat="1" ht="15.75" thickBot="1">
      <c r="A20" s="128"/>
      <c r="B20" s="147" t="s">
        <v>61</v>
      </c>
      <c r="C20" s="771">
        <f>SUM(C8:C19)</f>
        <v>0</v>
      </c>
      <c r="D20" s="772">
        <f t="shared" ref="D20:R20" si="0">SUM(D8:D19)</f>
        <v>0</v>
      </c>
      <c r="E20" s="772">
        <f t="shared" si="0"/>
        <v>0</v>
      </c>
      <c r="F20" s="772">
        <f>SUM(F8:F19)</f>
        <v>0</v>
      </c>
      <c r="G20" s="772">
        <f t="shared" si="0"/>
        <v>0</v>
      </c>
      <c r="H20" s="772">
        <f t="shared" si="0"/>
        <v>0</v>
      </c>
      <c r="I20" s="772">
        <f t="shared" si="0"/>
        <v>0</v>
      </c>
      <c r="J20" s="772">
        <f>SUM(J8:J19)</f>
        <v>0</v>
      </c>
      <c r="K20" s="772">
        <f t="shared" ref="K20:O20" si="1">SUM(K8:K19)</f>
        <v>0</v>
      </c>
      <c r="L20" s="772">
        <f t="shared" si="1"/>
        <v>0</v>
      </c>
      <c r="M20" s="772">
        <f t="shared" si="1"/>
        <v>0</v>
      </c>
      <c r="N20" s="772">
        <f t="shared" si="1"/>
        <v>0</v>
      </c>
      <c r="O20" s="772">
        <f t="shared" si="1"/>
        <v>0</v>
      </c>
      <c r="P20" s="772">
        <f t="shared" si="0"/>
        <v>0</v>
      </c>
      <c r="Q20" s="772">
        <f>SUM(Q8:Q19)</f>
        <v>0</v>
      </c>
      <c r="R20" s="777">
        <f t="shared" si="0"/>
        <v>0</v>
      </c>
      <c r="S20" s="30"/>
      <c r="T20" s="30"/>
      <c r="U20" s="30"/>
      <c r="V20" s="30"/>
      <c r="W20" s="30"/>
      <c r="X20" s="30"/>
      <c r="Y20" s="30"/>
      <c r="Z20" s="30"/>
      <c r="AA20" s="30"/>
      <c r="AB20" s="30"/>
      <c r="AC20" s="30"/>
      <c r="AD20" s="30"/>
      <c r="AE20" s="30"/>
      <c r="AF20" s="30"/>
    </row>
    <row r="21" spans="1:32" s="694" customFormat="1" ht="15.75" thickBot="1">
      <c r="A21" s="698"/>
      <c r="B21" s="785" t="s">
        <v>293</v>
      </c>
      <c r="C21" s="778">
        <f>IF(C20=0,0,(C20*1000/Données!F12/Données!F11))</f>
        <v>0</v>
      </c>
      <c r="D21" s="779">
        <f>IF(D20=0,0,(D20*1000/Données!G12/Données!G11))</f>
        <v>0</v>
      </c>
      <c r="E21" s="779">
        <f>IF(E20=0,0,(E20*1000/Données!H12/Données!H11))</f>
        <v>0</v>
      </c>
      <c r="F21" s="779">
        <f>IF(F20=0,0,(F20*1000/Données!I12/Données!I11))</f>
        <v>0</v>
      </c>
      <c r="G21" s="779">
        <f>IF(G20=0,0,(G20*1000/Données!J12/Données!J11))</f>
        <v>0</v>
      </c>
      <c r="H21" s="779">
        <f>IF(H20=0,0,(H20*1000/Données!K12/Données!K11))</f>
        <v>0</v>
      </c>
      <c r="I21" s="779">
        <f>IF(I20=0,0,(I20*1000/Données!L12/Données!L11))</f>
        <v>0</v>
      </c>
      <c r="J21" s="779">
        <f>IF(J20=0,0,(J20*1000/Données!M12/Données!M11))</f>
        <v>0</v>
      </c>
      <c r="K21" s="779">
        <f>IF(K20=0,0,(K20*1000/Données!N12/Données!N11))</f>
        <v>0</v>
      </c>
      <c r="L21" s="779">
        <f>IF(L20=0,0,(L20*1000/Données!O12/Données!O11))</f>
        <v>0</v>
      </c>
      <c r="M21" s="779">
        <f>IF(M20=0,0,(M20*1000/Données!P12/Données!P11))</f>
        <v>0</v>
      </c>
      <c r="N21" s="779">
        <f>IF(N20=0,0,(N20*1000/Données!Q12/Données!Q11))</f>
        <v>0</v>
      </c>
      <c r="O21" s="779">
        <f>IF(O20=0,0,(O20*1000/Données!R12/Données!R11))</f>
        <v>0</v>
      </c>
      <c r="P21" s="779">
        <f>IF(P20=0,0,(P20*1000/Données!S12/Données!S11))</f>
        <v>0</v>
      </c>
      <c r="Q21" s="779">
        <f>IF(Q20=0,0,(Q20*1000/Données!T12/Données!T11))</f>
        <v>0</v>
      </c>
      <c r="R21" s="780">
        <f>IF(R20=0,0,(R20*1000/Données!U12/Données!U11))</f>
        <v>0</v>
      </c>
      <c r="S21" s="693"/>
      <c r="T21" s="693"/>
      <c r="U21" s="693"/>
      <c r="V21" s="693"/>
      <c r="W21" s="693"/>
      <c r="X21" s="693"/>
      <c r="Y21" s="693"/>
      <c r="Z21" s="693"/>
      <c r="AA21" s="693"/>
      <c r="AB21" s="693"/>
      <c r="AC21" s="693"/>
      <c r="AD21" s="693"/>
      <c r="AE21" s="693"/>
      <c r="AF21" s="693"/>
    </row>
    <row r="22" spans="1:32" s="35" customFormat="1" ht="15.75" thickBot="1">
      <c r="A22" s="128"/>
      <c r="B22" s="730" t="s">
        <v>63</v>
      </c>
      <c r="C22" s="752" t="s">
        <v>16</v>
      </c>
      <c r="D22" s="753" t="e">
        <f>-(1-D20/C20)</f>
        <v>#DIV/0!</v>
      </c>
      <c r="E22" s="734" t="e">
        <f t="shared" ref="E22:R22" si="2">-(1-E20/D20)</f>
        <v>#DIV/0!</v>
      </c>
      <c r="F22" s="734" t="e">
        <f t="shared" si="2"/>
        <v>#DIV/0!</v>
      </c>
      <c r="G22" s="734" t="e">
        <f t="shared" si="2"/>
        <v>#DIV/0!</v>
      </c>
      <c r="H22" s="734" t="e">
        <f t="shared" si="2"/>
        <v>#DIV/0!</v>
      </c>
      <c r="I22" s="734" t="e">
        <f t="shared" si="2"/>
        <v>#DIV/0!</v>
      </c>
      <c r="J22" s="734" t="e">
        <f t="shared" si="2"/>
        <v>#DIV/0!</v>
      </c>
      <c r="K22" s="734" t="e">
        <f t="shared" si="2"/>
        <v>#DIV/0!</v>
      </c>
      <c r="L22" s="734" t="e">
        <f t="shared" si="2"/>
        <v>#DIV/0!</v>
      </c>
      <c r="M22" s="734" t="e">
        <f t="shared" si="2"/>
        <v>#DIV/0!</v>
      </c>
      <c r="N22" s="734" t="e">
        <f t="shared" si="2"/>
        <v>#DIV/0!</v>
      </c>
      <c r="O22" s="734" t="e">
        <f t="shared" si="2"/>
        <v>#DIV/0!</v>
      </c>
      <c r="P22" s="734" t="e">
        <f t="shared" si="2"/>
        <v>#DIV/0!</v>
      </c>
      <c r="Q22" s="734" t="e">
        <f t="shared" si="2"/>
        <v>#DIV/0!</v>
      </c>
      <c r="R22" s="735" t="e">
        <f t="shared" si="2"/>
        <v>#DIV/0!</v>
      </c>
      <c r="S22" s="30"/>
      <c r="T22" s="30"/>
      <c r="U22" s="30"/>
      <c r="V22" s="30"/>
      <c r="W22" s="30"/>
      <c r="X22" s="30"/>
      <c r="Y22" s="30"/>
      <c r="Z22" s="30"/>
      <c r="AA22" s="30"/>
      <c r="AB22" s="30"/>
      <c r="AC22" s="30"/>
      <c r="AD22" s="30"/>
      <c r="AE22" s="30"/>
      <c r="AF22" s="30"/>
    </row>
    <row r="23" spans="1:32" s="35" customFormat="1">
      <c r="A23" s="128"/>
      <c r="B23" s="740" t="s">
        <v>276</v>
      </c>
      <c r="C23" s="741" t="e">
        <f>2010+MATCH(TRUE,INDEX(C20:R20&gt;0,0),0)-1</f>
        <v>#N/A</v>
      </c>
      <c r="D23" s="742" t="e">
        <f ca="1">OFFSET(C7,13,MATCH(2010+MATCH(TRUE,INDEX(C20:R20&gt;0,0),0)-1,C7:R7,0)-1)</f>
        <v>#N/A</v>
      </c>
      <c r="E23" s="691"/>
      <c r="F23" s="12"/>
      <c r="G23" s="12"/>
      <c r="H23" s="12"/>
      <c r="I23" s="12"/>
      <c r="J23" s="12"/>
      <c r="K23" s="12"/>
      <c r="L23" s="12"/>
      <c r="M23" s="12"/>
      <c r="N23" s="12"/>
      <c r="O23" s="12"/>
      <c r="P23" s="12"/>
      <c r="Q23" s="12"/>
      <c r="R23" s="12"/>
      <c r="S23" s="30"/>
      <c r="T23" s="30"/>
      <c r="U23" s="30"/>
      <c r="V23" s="30"/>
      <c r="W23" s="30"/>
      <c r="X23" s="30"/>
      <c r="Y23" s="30"/>
      <c r="Z23" s="30"/>
      <c r="AA23" s="30"/>
      <c r="AB23" s="30"/>
      <c r="AC23" s="30"/>
      <c r="AD23" s="30"/>
      <c r="AE23" s="30"/>
      <c r="AF23" s="30"/>
    </row>
    <row r="24" spans="1:32" s="694" customFormat="1">
      <c r="A24" s="698"/>
      <c r="B24" s="743" t="s">
        <v>274</v>
      </c>
      <c r="C24" s="739" t="e">
        <f ca="1">OFFSET(C7,0,MATCH(2010+MATCH(TRUE,INDEX(C20:R20&gt;0,0),0)-1,C7:R7)+MATCH(0,INDIRECT(CELL("adresse",INDEX(C20:R20,0,MATCH(2010+MATCH(TRUE,INDEX(C20:R20&gt;0,0),0)-1,C7:R7)))):R20,0)-1-4)</f>
        <v>#N/A</v>
      </c>
      <c r="D24" s="744" t="e">
        <f ca="1">OFFSET(C20,0,MATCH(2010+MATCH(TRUE,INDEX(C20:R20&gt;0,0),0)-1,C7:R7)+MATCH(0,INDIRECT(CELL("adresse",INDEX(C20:R20,0,MATCH(2010+MATCH(TRUE,INDEX(C20:R20&gt;0,0),0)-1,C7:R7)))):R20,0)-1-4)</f>
        <v>#N/A</v>
      </c>
      <c r="E24" s="691"/>
      <c r="F24" s="691"/>
      <c r="G24" s="691"/>
      <c r="H24" s="691"/>
      <c r="I24" s="691"/>
      <c r="J24" s="691"/>
      <c r="K24" s="691"/>
      <c r="L24" s="691"/>
      <c r="M24" s="691"/>
      <c r="N24" s="691"/>
      <c r="O24" s="691"/>
      <c r="P24" s="691"/>
      <c r="Q24" s="691"/>
      <c r="R24" s="691"/>
      <c r="S24" s="693"/>
      <c r="T24" s="693"/>
      <c r="U24" s="693"/>
      <c r="V24" s="693"/>
      <c r="W24" s="693"/>
      <c r="X24" s="693"/>
      <c r="Y24" s="693"/>
      <c r="Z24" s="693"/>
      <c r="AA24" s="693"/>
      <c r="AB24" s="693"/>
      <c r="AC24" s="693"/>
      <c r="AD24" s="693"/>
      <c r="AE24" s="693"/>
      <c r="AF24" s="693"/>
    </row>
    <row r="25" spans="1:32" s="694" customFormat="1">
      <c r="A25" s="698"/>
      <c r="B25" s="743" t="s">
        <v>275</v>
      </c>
      <c r="C25" s="739" t="e">
        <f ca="1">OFFSET(C7,0,MATCH(2010+MATCH(TRUE,INDEX(C20:R20&gt;0,0),0)-1,C7:R7)+MATCH(0,INDIRECT(CELL("adresse",INDEX(C20:R20,0,MATCH(2010+MATCH(TRUE,INDEX(C20:R20&gt;0,0),0)-1,C7:R7)))):R20,0)-1-3)</f>
        <v>#N/A</v>
      </c>
      <c r="D25" s="744" t="e">
        <f ca="1">OFFSET(C20,0,MATCH(2010+MATCH(TRUE,INDEX(C20:R20&gt;0,0),0)-1,C7:R7)+MATCH(0,INDIRECT(CELL("adresse",INDEX(C20:R20,0,MATCH(2010+MATCH(TRUE,INDEX(C20:R20&gt;0,0),0)-1,C7:R7)))):R20,0)-1-3)</f>
        <v>#N/A</v>
      </c>
      <c r="E25" s="691"/>
      <c r="F25" s="691"/>
      <c r="G25" s="691"/>
      <c r="H25" s="691"/>
      <c r="I25" s="691"/>
      <c r="J25" s="691"/>
      <c r="K25" s="691"/>
      <c r="L25" s="691"/>
      <c r="M25" s="691"/>
      <c r="N25" s="691"/>
      <c r="O25" s="691"/>
      <c r="P25" s="691"/>
      <c r="Q25" s="691"/>
      <c r="R25" s="691"/>
      <c r="S25" s="693"/>
      <c r="T25" s="693"/>
      <c r="U25" s="693"/>
      <c r="V25" s="693"/>
      <c r="W25" s="693"/>
      <c r="X25" s="693"/>
      <c r="Y25" s="693"/>
      <c r="Z25" s="693"/>
      <c r="AA25" s="693"/>
      <c r="AB25" s="693"/>
      <c r="AC25" s="693"/>
      <c r="AD25" s="693"/>
      <c r="AE25" s="693"/>
      <c r="AF25" s="693"/>
    </row>
    <row r="26" spans="1:32" s="694" customFormat="1" ht="15.75" thickBot="1">
      <c r="A26" s="698"/>
      <c r="B26" s="745" t="s">
        <v>277</v>
      </c>
      <c r="C26" s="746" t="e">
        <f ca="1">OFFSET(C7,0,MATCH(2010+MATCH(TRUE,INDEX(C20:R20&gt;0,0),0)-1,C7:R7)+MATCH(0,INDIRECT(CELL("adresse",INDEX(C20:R20,0,MATCH(2010+MATCH(TRUE,INDEX(C20:R20&gt;0,0),0)-1,C7:R7)))):R20,0)-1-2)</f>
        <v>#N/A</v>
      </c>
      <c r="D26" s="747" t="e">
        <f ca="1">OFFSET(C20,0,MATCH(2010+MATCH(TRUE,INDEX(C20:R20&gt;0,0),0)-1,C7:R7)+MATCH(0,INDIRECT(CELL("adresse",INDEX(C20:R20,0,MATCH(2010+MATCH(TRUE,INDEX(C20:R20&gt;0,0),0)-1,C7:R7)))):R20,0)-1-2)</f>
        <v>#N/A</v>
      </c>
      <c r="E26" s="691"/>
      <c r="F26" s="691"/>
      <c r="G26" s="691"/>
      <c r="H26" s="691"/>
      <c r="I26" s="691"/>
      <c r="J26" s="691"/>
      <c r="K26" s="691"/>
      <c r="L26" s="691"/>
      <c r="M26" s="691"/>
      <c r="N26" s="691"/>
      <c r="O26" s="691"/>
      <c r="P26" s="691"/>
      <c r="Q26" s="691"/>
      <c r="R26" s="691"/>
      <c r="S26" s="693"/>
      <c r="T26" s="693"/>
      <c r="U26" s="693"/>
      <c r="V26" s="693"/>
      <c r="W26" s="693"/>
      <c r="X26" s="693"/>
      <c r="Y26" s="693"/>
      <c r="Z26" s="693"/>
      <c r="AA26" s="693"/>
      <c r="AB26" s="693"/>
      <c r="AC26" s="693"/>
      <c r="AD26" s="693"/>
      <c r="AE26" s="693"/>
      <c r="AF26" s="693"/>
    </row>
    <row r="27" spans="1:32" s="2" customFormat="1" ht="24.75" customHeight="1" thickBot="1">
      <c r="A27" s="12"/>
      <c r="B27" s="19"/>
      <c r="C27" s="12"/>
      <c r="D27" s="12"/>
      <c r="E27" s="12"/>
      <c r="F27" s="12"/>
      <c r="G27" s="12"/>
      <c r="H27" s="12"/>
      <c r="I27" s="12"/>
      <c r="J27" s="12"/>
      <c r="K27" s="12"/>
      <c r="L27" s="12"/>
      <c r="M27" s="12"/>
      <c r="N27" s="12"/>
      <c r="O27" s="12"/>
      <c r="P27" s="12"/>
      <c r="Q27" s="12"/>
      <c r="R27" s="12"/>
    </row>
    <row r="28" spans="1:32" s="2" customFormat="1" ht="23.25" customHeight="1" thickBot="1">
      <c r="A28" s="12"/>
      <c r="B28" s="1158" t="s">
        <v>59</v>
      </c>
      <c r="C28" s="1159"/>
      <c r="D28" s="1159"/>
      <c r="E28" s="1159"/>
      <c r="F28" s="1159"/>
      <c r="G28" s="1159"/>
      <c r="H28" s="1159"/>
      <c r="I28" s="1159"/>
      <c r="J28" s="1159"/>
      <c r="K28" s="1159"/>
      <c r="L28" s="1159"/>
      <c r="M28" s="1159"/>
      <c r="N28" s="1159"/>
      <c r="O28" s="1159"/>
      <c r="P28" s="1159"/>
      <c r="Q28" s="1159"/>
      <c r="R28" s="1160"/>
    </row>
    <row r="29" spans="1:32" s="2" customFormat="1" ht="15.75" thickBot="1">
      <c r="A29" s="12"/>
      <c r="B29" s="44" t="s">
        <v>44</v>
      </c>
      <c r="C29" s="155">
        <v>2010</v>
      </c>
      <c r="D29" s="156">
        <v>2011</v>
      </c>
      <c r="E29" s="156">
        <v>2012</v>
      </c>
      <c r="F29" s="156">
        <v>2013</v>
      </c>
      <c r="G29" s="156">
        <v>2014</v>
      </c>
      <c r="H29" s="156">
        <v>2015</v>
      </c>
      <c r="I29" s="156">
        <v>2016</v>
      </c>
      <c r="J29" s="156">
        <v>2017</v>
      </c>
      <c r="K29" s="156">
        <v>2018</v>
      </c>
      <c r="L29" s="156">
        <v>2019</v>
      </c>
      <c r="M29" s="156">
        <v>2020</v>
      </c>
      <c r="N29" s="156">
        <v>2021</v>
      </c>
      <c r="O29" s="156">
        <v>2022</v>
      </c>
      <c r="P29" s="156">
        <v>2023</v>
      </c>
      <c r="Q29" s="156">
        <v>2024</v>
      </c>
      <c r="R29" s="157">
        <v>2025</v>
      </c>
    </row>
    <row r="30" spans="1:32" s="2" customFormat="1">
      <c r="A30" s="12"/>
      <c r="B30" s="97" t="s">
        <v>4</v>
      </c>
      <c r="C30" s="509">
        <v>0</v>
      </c>
      <c r="D30" s="510">
        <v>0</v>
      </c>
      <c r="E30" s="510">
        <v>0</v>
      </c>
      <c r="F30" s="510">
        <v>0</v>
      </c>
      <c r="G30" s="510">
        <v>0</v>
      </c>
      <c r="H30" s="510">
        <v>0</v>
      </c>
      <c r="I30" s="510">
        <v>0</v>
      </c>
      <c r="J30" s="510">
        <v>0</v>
      </c>
      <c r="K30" s="726">
        <v>0</v>
      </c>
      <c r="L30" s="726">
        <v>0</v>
      </c>
      <c r="M30" s="726">
        <v>0</v>
      </c>
      <c r="N30" s="510">
        <v>0</v>
      </c>
      <c r="O30" s="510">
        <v>0</v>
      </c>
      <c r="P30" s="510">
        <v>0</v>
      </c>
      <c r="Q30" s="510">
        <v>0</v>
      </c>
      <c r="R30" s="503">
        <v>0</v>
      </c>
    </row>
    <row r="31" spans="1:32" s="2" customFormat="1">
      <c r="A31" s="12"/>
      <c r="B31" s="97" t="s">
        <v>5</v>
      </c>
      <c r="C31" s="436">
        <v>0</v>
      </c>
      <c r="D31" s="437">
        <v>0</v>
      </c>
      <c r="E31" s="437">
        <v>0</v>
      </c>
      <c r="F31" s="437">
        <v>0</v>
      </c>
      <c r="G31" s="437">
        <v>0</v>
      </c>
      <c r="H31" s="437">
        <v>0</v>
      </c>
      <c r="I31" s="437">
        <v>0</v>
      </c>
      <c r="J31" s="437">
        <v>0</v>
      </c>
      <c r="K31" s="720">
        <v>0</v>
      </c>
      <c r="L31" s="720">
        <v>0</v>
      </c>
      <c r="M31" s="720">
        <v>0</v>
      </c>
      <c r="N31" s="437">
        <v>0</v>
      </c>
      <c r="O31" s="437">
        <v>0</v>
      </c>
      <c r="P31" s="437">
        <v>0</v>
      </c>
      <c r="Q31" s="437">
        <v>0</v>
      </c>
      <c r="R31" s="505">
        <v>0</v>
      </c>
    </row>
    <row r="32" spans="1:32" s="2" customFormat="1">
      <c r="A32" s="12"/>
      <c r="B32" s="98" t="s">
        <v>6</v>
      </c>
      <c r="C32" s="436">
        <v>0</v>
      </c>
      <c r="D32" s="437">
        <v>0</v>
      </c>
      <c r="E32" s="437">
        <v>0</v>
      </c>
      <c r="F32" s="437">
        <v>0</v>
      </c>
      <c r="G32" s="437">
        <v>0</v>
      </c>
      <c r="H32" s="437">
        <v>0</v>
      </c>
      <c r="I32" s="437">
        <v>0</v>
      </c>
      <c r="J32" s="437">
        <v>0</v>
      </c>
      <c r="K32" s="720">
        <v>0</v>
      </c>
      <c r="L32" s="720">
        <v>0</v>
      </c>
      <c r="M32" s="720">
        <v>0</v>
      </c>
      <c r="N32" s="437">
        <v>0</v>
      </c>
      <c r="O32" s="437">
        <v>0</v>
      </c>
      <c r="P32" s="437">
        <v>0</v>
      </c>
      <c r="Q32" s="437">
        <v>0</v>
      </c>
      <c r="R32" s="505">
        <v>0</v>
      </c>
    </row>
    <row r="33" spans="1:18" s="2" customFormat="1">
      <c r="A33" s="12"/>
      <c r="B33" s="98" t="s">
        <v>7</v>
      </c>
      <c r="C33" s="436">
        <v>0</v>
      </c>
      <c r="D33" s="437">
        <v>0</v>
      </c>
      <c r="E33" s="437">
        <v>0</v>
      </c>
      <c r="F33" s="437">
        <v>0</v>
      </c>
      <c r="G33" s="437">
        <v>0</v>
      </c>
      <c r="H33" s="437">
        <v>0</v>
      </c>
      <c r="I33" s="437">
        <v>0</v>
      </c>
      <c r="J33" s="437">
        <v>0</v>
      </c>
      <c r="K33" s="720">
        <v>0</v>
      </c>
      <c r="L33" s="720">
        <v>0</v>
      </c>
      <c r="M33" s="720">
        <v>0</v>
      </c>
      <c r="N33" s="437">
        <v>0</v>
      </c>
      <c r="O33" s="437">
        <v>0</v>
      </c>
      <c r="P33" s="437">
        <v>0</v>
      </c>
      <c r="Q33" s="437">
        <v>0</v>
      </c>
      <c r="R33" s="505">
        <v>0</v>
      </c>
    </row>
    <row r="34" spans="1:18" s="2" customFormat="1">
      <c r="A34" s="12"/>
      <c r="B34" s="98" t="s">
        <v>8</v>
      </c>
      <c r="C34" s="436">
        <v>0</v>
      </c>
      <c r="D34" s="437">
        <v>0</v>
      </c>
      <c r="E34" s="437">
        <v>0</v>
      </c>
      <c r="F34" s="437">
        <v>0</v>
      </c>
      <c r="G34" s="437">
        <v>0</v>
      </c>
      <c r="H34" s="437">
        <v>0</v>
      </c>
      <c r="I34" s="437">
        <v>0</v>
      </c>
      <c r="J34" s="437">
        <v>0</v>
      </c>
      <c r="K34" s="720">
        <v>0</v>
      </c>
      <c r="L34" s="720">
        <v>0</v>
      </c>
      <c r="M34" s="720">
        <v>0</v>
      </c>
      <c r="N34" s="437">
        <v>0</v>
      </c>
      <c r="O34" s="437">
        <v>0</v>
      </c>
      <c r="P34" s="437">
        <v>0</v>
      </c>
      <c r="Q34" s="437">
        <v>0</v>
      </c>
      <c r="R34" s="505">
        <v>0</v>
      </c>
    </row>
    <row r="35" spans="1:18" s="2" customFormat="1">
      <c r="A35" s="12"/>
      <c r="B35" s="98" t="s">
        <v>9</v>
      </c>
      <c r="C35" s="436">
        <v>0</v>
      </c>
      <c r="D35" s="437">
        <v>0</v>
      </c>
      <c r="E35" s="437">
        <v>0</v>
      </c>
      <c r="F35" s="437">
        <v>0</v>
      </c>
      <c r="G35" s="437">
        <v>0</v>
      </c>
      <c r="H35" s="437">
        <v>0</v>
      </c>
      <c r="I35" s="437">
        <v>0</v>
      </c>
      <c r="J35" s="437">
        <v>0</v>
      </c>
      <c r="K35" s="720">
        <v>0</v>
      </c>
      <c r="L35" s="720">
        <v>0</v>
      </c>
      <c r="M35" s="720">
        <v>0</v>
      </c>
      <c r="N35" s="437">
        <v>0</v>
      </c>
      <c r="O35" s="437">
        <v>0</v>
      </c>
      <c r="P35" s="437">
        <v>0</v>
      </c>
      <c r="Q35" s="437">
        <v>0</v>
      </c>
      <c r="R35" s="505">
        <v>0</v>
      </c>
    </row>
    <row r="36" spans="1:18" s="2" customFormat="1">
      <c r="A36" s="12"/>
      <c r="B36" s="98" t="s">
        <v>10</v>
      </c>
      <c r="C36" s="436">
        <v>0</v>
      </c>
      <c r="D36" s="437">
        <v>0</v>
      </c>
      <c r="E36" s="437">
        <v>0</v>
      </c>
      <c r="F36" s="437">
        <v>0</v>
      </c>
      <c r="G36" s="437">
        <v>0</v>
      </c>
      <c r="H36" s="437">
        <v>0</v>
      </c>
      <c r="I36" s="437">
        <v>0</v>
      </c>
      <c r="J36" s="437">
        <v>0</v>
      </c>
      <c r="K36" s="720">
        <v>0</v>
      </c>
      <c r="L36" s="720">
        <v>0</v>
      </c>
      <c r="M36" s="720">
        <v>0</v>
      </c>
      <c r="N36" s="437">
        <v>0</v>
      </c>
      <c r="O36" s="437">
        <v>0</v>
      </c>
      <c r="P36" s="437">
        <v>0</v>
      </c>
      <c r="Q36" s="437">
        <v>0</v>
      </c>
      <c r="R36" s="505">
        <v>0</v>
      </c>
    </row>
    <row r="37" spans="1:18" s="2" customFormat="1">
      <c r="A37" s="12"/>
      <c r="B37" s="98" t="s">
        <v>11</v>
      </c>
      <c r="C37" s="436">
        <v>0</v>
      </c>
      <c r="D37" s="437">
        <v>0</v>
      </c>
      <c r="E37" s="437">
        <v>0</v>
      </c>
      <c r="F37" s="437">
        <v>0</v>
      </c>
      <c r="G37" s="437">
        <v>0</v>
      </c>
      <c r="H37" s="437">
        <v>0</v>
      </c>
      <c r="I37" s="437">
        <v>0</v>
      </c>
      <c r="J37" s="437">
        <v>0</v>
      </c>
      <c r="K37" s="720">
        <v>0</v>
      </c>
      <c r="L37" s="720">
        <v>0</v>
      </c>
      <c r="M37" s="720">
        <v>0</v>
      </c>
      <c r="N37" s="437">
        <v>0</v>
      </c>
      <c r="O37" s="437">
        <v>0</v>
      </c>
      <c r="P37" s="437">
        <v>0</v>
      </c>
      <c r="Q37" s="437">
        <v>0</v>
      </c>
      <c r="R37" s="505">
        <v>0</v>
      </c>
    </row>
    <row r="38" spans="1:18" s="2" customFormat="1">
      <c r="A38" s="12"/>
      <c r="B38" s="98" t="s">
        <v>12</v>
      </c>
      <c r="C38" s="436">
        <v>0</v>
      </c>
      <c r="D38" s="437">
        <v>0</v>
      </c>
      <c r="E38" s="437">
        <v>0</v>
      </c>
      <c r="F38" s="437">
        <v>0</v>
      </c>
      <c r="G38" s="437">
        <v>0</v>
      </c>
      <c r="H38" s="437">
        <v>0</v>
      </c>
      <c r="I38" s="437">
        <v>0</v>
      </c>
      <c r="J38" s="437">
        <v>0</v>
      </c>
      <c r="K38" s="720">
        <v>0</v>
      </c>
      <c r="L38" s="720">
        <v>0</v>
      </c>
      <c r="M38" s="720">
        <v>0</v>
      </c>
      <c r="N38" s="437">
        <v>0</v>
      </c>
      <c r="O38" s="437">
        <v>0</v>
      </c>
      <c r="P38" s="437">
        <v>0</v>
      </c>
      <c r="Q38" s="437">
        <v>0</v>
      </c>
      <c r="R38" s="505">
        <v>0</v>
      </c>
    </row>
    <row r="39" spans="1:18" s="2" customFormat="1">
      <c r="A39" s="12"/>
      <c r="B39" s="98" t="s">
        <v>13</v>
      </c>
      <c r="C39" s="436">
        <v>0</v>
      </c>
      <c r="D39" s="437">
        <v>0</v>
      </c>
      <c r="E39" s="437">
        <v>0</v>
      </c>
      <c r="F39" s="437">
        <v>0</v>
      </c>
      <c r="G39" s="437">
        <v>0</v>
      </c>
      <c r="H39" s="437">
        <v>0</v>
      </c>
      <c r="I39" s="437">
        <v>0</v>
      </c>
      <c r="J39" s="437">
        <v>0</v>
      </c>
      <c r="K39" s="720">
        <v>0</v>
      </c>
      <c r="L39" s="720">
        <v>0</v>
      </c>
      <c r="M39" s="720">
        <v>0</v>
      </c>
      <c r="N39" s="437">
        <v>0</v>
      </c>
      <c r="O39" s="437">
        <v>0</v>
      </c>
      <c r="P39" s="437">
        <v>0</v>
      </c>
      <c r="Q39" s="437">
        <v>0</v>
      </c>
      <c r="R39" s="505">
        <v>0</v>
      </c>
    </row>
    <row r="40" spans="1:18" s="2" customFormat="1">
      <c r="A40" s="12"/>
      <c r="B40" s="98" t="s">
        <v>14</v>
      </c>
      <c r="C40" s="436">
        <v>0</v>
      </c>
      <c r="D40" s="437">
        <v>0</v>
      </c>
      <c r="E40" s="437">
        <v>0</v>
      </c>
      <c r="F40" s="437">
        <v>0</v>
      </c>
      <c r="G40" s="437">
        <v>0</v>
      </c>
      <c r="H40" s="437">
        <v>0</v>
      </c>
      <c r="I40" s="437">
        <v>0</v>
      </c>
      <c r="J40" s="437">
        <v>0</v>
      </c>
      <c r="K40" s="720">
        <v>0</v>
      </c>
      <c r="L40" s="720">
        <v>0</v>
      </c>
      <c r="M40" s="720">
        <v>0</v>
      </c>
      <c r="N40" s="437">
        <v>0</v>
      </c>
      <c r="O40" s="437">
        <v>0</v>
      </c>
      <c r="P40" s="437">
        <v>0</v>
      </c>
      <c r="Q40" s="437">
        <v>0</v>
      </c>
      <c r="R40" s="505">
        <v>0</v>
      </c>
    </row>
    <row r="41" spans="1:18" s="10" customFormat="1" ht="15.75" thickBot="1">
      <c r="A41" s="12"/>
      <c r="B41" s="99" t="s">
        <v>15</v>
      </c>
      <c r="C41" s="436">
        <v>0</v>
      </c>
      <c r="D41" s="511">
        <v>0</v>
      </c>
      <c r="E41" s="511">
        <v>0</v>
      </c>
      <c r="F41" s="511">
        <v>0</v>
      </c>
      <c r="G41" s="511">
        <v>0</v>
      </c>
      <c r="H41" s="511">
        <v>0</v>
      </c>
      <c r="I41" s="511">
        <v>0</v>
      </c>
      <c r="J41" s="511">
        <v>0</v>
      </c>
      <c r="K41" s="727">
        <v>0</v>
      </c>
      <c r="L41" s="727">
        <v>0</v>
      </c>
      <c r="M41" s="727">
        <v>0</v>
      </c>
      <c r="N41" s="511">
        <v>0</v>
      </c>
      <c r="O41" s="511">
        <v>0</v>
      </c>
      <c r="P41" s="511">
        <v>0</v>
      </c>
      <c r="Q41" s="511">
        <v>0</v>
      </c>
      <c r="R41" s="507">
        <v>0</v>
      </c>
    </row>
    <row r="42" spans="1:18" s="30" customFormat="1" ht="15.75" thickBot="1">
      <c r="A42" s="128"/>
      <c r="B42" s="147" t="s">
        <v>67</v>
      </c>
      <c r="C42" s="55">
        <f>SUM(C30:C41)</f>
        <v>0</v>
      </c>
      <c r="D42" s="306">
        <f t="shared" ref="D42:R42" si="3">SUM(D30:D41)</f>
        <v>0</v>
      </c>
      <c r="E42" s="306">
        <f t="shared" si="3"/>
        <v>0</v>
      </c>
      <c r="F42" s="306">
        <f t="shared" si="3"/>
        <v>0</v>
      </c>
      <c r="G42" s="306">
        <f t="shared" si="3"/>
        <v>0</v>
      </c>
      <c r="H42" s="306">
        <f t="shared" si="3"/>
        <v>0</v>
      </c>
      <c r="I42" s="306">
        <f t="shared" si="3"/>
        <v>0</v>
      </c>
      <c r="J42" s="306">
        <f t="shared" si="3"/>
        <v>0</v>
      </c>
      <c r="K42" s="707">
        <f t="shared" si="3"/>
        <v>0</v>
      </c>
      <c r="L42" s="707">
        <f t="shared" si="3"/>
        <v>0</v>
      </c>
      <c r="M42" s="707">
        <f t="shared" si="3"/>
        <v>0</v>
      </c>
      <c r="N42" s="707">
        <f t="shared" si="3"/>
        <v>0</v>
      </c>
      <c r="O42" s="707">
        <f t="shared" si="3"/>
        <v>0</v>
      </c>
      <c r="P42" s="707">
        <f t="shared" si="3"/>
        <v>0</v>
      </c>
      <c r="Q42" s="306">
        <f t="shared" si="3"/>
        <v>0</v>
      </c>
      <c r="R42" s="307">
        <f t="shared" si="3"/>
        <v>0</v>
      </c>
    </row>
    <row r="43" spans="1:18" s="30" customFormat="1" ht="15.75" thickBot="1">
      <c r="A43" s="128"/>
      <c r="B43" s="730" t="s">
        <v>63</v>
      </c>
      <c r="C43" s="731" t="s">
        <v>16</v>
      </c>
      <c r="D43" s="732" t="e">
        <f>-(1-D42/C42)</f>
        <v>#DIV/0!</v>
      </c>
      <c r="E43" s="637" t="e">
        <f t="shared" ref="E43:R43" si="4">-(1-E42/D42)</f>
        <v>#DIV/0!</v>
      </c>
      <c r="F43" s="637" t="e">
        <f t="shared" si="4"/>
        <v>#DIV/0!</v>
      </c>
      <c r="G43" s="637" t="e">
        <f t="shared" si="4"/>
        <v>#DIV/0!</v>
      </c>
      <c r="H43" s="637" t="e">
        <f t="shared" si="4"/>
        <v>#DIV/0!</v>
      </c>
      <c r="I43" s="637" t="e">
        <f t="shared" si="4"/>
        <v>#DIV/0!</v>
      </c>
      <c r="J43" s="637" t="e">
        <f t="shared" si="4"/>
        <v>#DIV/0!</v>
      </c>
      <c r="K43" s="637" t="e">
        <f t="shared" si="4"/>
        <v>#DIV/0!</v>
      </c>
      <c r="L43" s="637" t="e">
        <f t="shared" si="4"/>
        <v>#DIV/0!</v>
      </c>
      <c r="M43" s="637" t="e">
        <f t="shared" si="4"/>
        <v>#DIV/0!</v>
      </c>
      <c r="N43" s="637" t="e">
        <f t="shared" si="4"/>
        <v>#DIV/0!</v>
      </c>
      <c r="O43" s="637" t="e">
        <f t="shared" si="4"/>
        <v>#DIV/0!</v>
      </c>
      <c r="P43" s="637" t="e">
        <f t="shared" si="4"/>
        <v>#DIV/0!</v>
      </c>
      <c r="Q43" s="637" t="e">
        <f t="shared" si="4"/>
        <v>#DIV/0!</v>
      </c>
      <c r="R43" s="638" t="e">
        <f t="shared" si="4"/>
        <v>#DIV/0!</v>
      </c>
    </row>
    <row r="44" spans="1:18" s="30" customFormat="1">
      <c r="A44" s="128"/>
      <c r="B44" s="740" t="s">
        <v>276</v>
      </c>
      <c r="C44" s="741" t="e">
        <f>2010+MATCH(TRUE,INDEX(C42:R42&gt;0,0),0)-1</f>
        <v>#N/A</v>
      </c>
      <c r="D44" s="742" t="e">
        <f ca="1">OFFSET(C29,13,MATCH(2010+MATCH(TRUE,INDEX(C42:R42&gt;0,0),0)-1,C29:R29,0)-1)</f>
        <v>#N/A</v>
      </c>
      <c r="E44" s="729"/>
      <c r="F44" s="12"/>
      <c r="G44" s="12"/>
      <c r="H44" s="12"/>
      <c r="I44" s="12"/>
      <c r="J44" s="12"/>
      <c r="K44" s="12"/>
      <c r="L44" s="12"/>
      <c r="M44" s="12"/>
      <c r="N44" s="12"/>
      <c r="O44" s="12"/>
      <c r="P44" s="12"/>
      <c r="Q44" s="12"/>
      <c r="R44" s="12"/>
    </row>
    <row r="45" spans="1:18" s="693" customFormat="1">
      <c r="A45" s="698"/>
      <c r="B45" s="743" t="s">
        <v>274</v>
      </c>
      <c r="C45" s="739" t="e">
        <f ca="1">OFFSET(C29,0,MATCH(2010+MATCH(TRUE,INDEX(C42:R42&gt;0,0),0)-1,C29:R29)+MATCH(0,INDIRECT(CELL("adresse",INDEX(C42:R42,0,MATCH(2010+MATCH(TRUE,INDEX(C42:R42&gt;0,0),0)-1,C29:R29)))):R42,0)-1-4)</f>
        <v>#N/A</v>
      </c>
      <c r="D45" s="744" t="e">
        <f ca="1">OFFSET(C42,0,MATCH(2010+MATCH(TRUE,INDEX(C42:R42&gt;0,0),0)-1,C29:R29)+MATCH(0,INDIRECT(CELL("adresse",INDEX(C42:R42,0,MATCH(2010+MATCH(TRUE,INDEX(C42:R42&gt;0,0),0)-1,C29:R29)))):R42,0)-1-4)</f>
        <v>#N/A</v>
      </c>
      <c r="E45" s="729"/>
      <c r="F45" s="691"/>
      <c r="G45" s="691"/>
      <c r="H45" s="691"/>
      <c r="I45" s="691"/>
      <c r="J45" s="691"/>
      <c r="K45" s="691"/>
      <c r="L45" s="691"/>
      <c r="M45" s="691"/>
      <c r="N45" s="691"/>
      <c r="O45" s="691"/>
      <c r="P45" s="691"/>
      <c r="Q45" s="691"/>
      <c r="R45" s="691"/>
    </row>
    <row r="46" spans="1:18" s="693" customFormat="1">
      <c r="A46" s="698"/>
      <c r="B46" s="743" t="s">
        <v>275</v>
      </c>
      <c r="C46" s="739" t="e">
        <f ca="1">OFFSET(C29,0,MATCH(2010+MATCH(TRUE,INDEX(C42:R42&gt;0,0),0)-1,C29:R29)+MATCH(0,INDIRECT(CELL("adresse",INDEX(C42:R42,0,MATCH(2010+MATCH(TRUE,INDEX(C42:R42&gt;0,0),0)-1,C29:R29)))):R42,0)-1-3)</f>
        <v>#N/A</v>
      </c>
      <c r="D46" s="744" t="e">
        <f ca="1">OFFSET(C42,0,MATCH(2010+MATCH(TRUE,INDEX(C42:R42&gt;0,0),0)-1,C29:R29)+MATCH(0,INDIRECT(CELL("adresse",INDEX(C42:R42,0,MATCH(2010+MATCH(TRUE,INDEX(C42:R42&gt;0,0),0)-1,C29:R29)))):R42,0)-1-3)</f>
        <v>#N/A</v>
      </c>
      <c r="E46" s="729"/>
      <c r="F46" s="691"/>
      <c r="G46" s="691"/>
      <c r="H46" s="691"/>
      <c r="I46" s="691"/>
      <c r="J46" s="691"/>
      <c r="K46" s="691"/>
      <c r="L46" s="691"/>
      <c r="M46" s="691"/>
      <c r="N46" s="691"/>
      <c r="O46" s="691"/>
      <c r="P46" s="691"/>
      <c r="Q46" s="691"/>
      <c r="R46" s="691"/>
    </row>
    <row r="47" spans="1:18" s="693" customFormat="1" ht="15.75" thickBot="1">
      <c r="A47" s="698"/>
      <c r="B47" s="745" t="s">
        <v>277</v>
      </c>
      <c r="C47" s="746" t="e">
        <f ca="1">OFFSET(C29,0,MATCH(2010+MATCH(TRUE,INDEX(C42:R42&gt;0,0),0)-1,C29:R29)+MATCH(0,INDIRECT(CELL("adresse",INDEX(C42:R42,0,MATCH(2010+MATCH(TRUE,INDEX(C42:R42&gt;0,0),0)-1,C29:R29)))):R42,0)-1-2)</f>
        <v>#N/A</v>
      </c>
      <c r="D47" s="747" t="e">
        <f ca="1">OFFSET(C42,0,MATCH(2010+MATCH(TRUE,INDEX(C42:R42&gt;0,0),0)-1,C29:R29)+MATCH(0,INDIRECT(CELL("adresse",INDEX(C42:R42,0,MATCH(2010+MATCH(TRUE,INDEX(C42:R42&gt;0,0),0)-1,C29:R29)))):R42,0)-1-2)</f>
        <v>#N/A</v>
      </c>
      <c r="E47" s="729"/>
      <c r="F47" s="691"/>
      <c r="G47" s="691"/>
      <c r="H47" s="691"/>
      <c r="I47" s="691"/>
      <c r="J47" s="691"/>
      <c r="K47" s="691"/>
      <c r="L47" s="691"/>
      <c r="M47" s="691"/>
      <c r="N47" s="691"/>
      <c r="O47" s="691"/>
      <c r="P47" s="691"/>
      <c r="Q47" s="691"/>
      <c r="R47" s="691"/>
    </row>
    <row r="48" spans="1:18" s="30" customFormat="1" ht="24.75" customHeight="1" thickBot="1">
      <c r="A48" s="128"/>
      <c r="B48" s="19"/>
      <c r="C48" s="614"/>
      <c r="D48" s="614"/>
      <c r="E48" s="614"/>
      <c r="F48" s="614"/>
      <c r="G48" s="614"/>
      <c r="H48" s="614"/>
      <c r="I48" s="614"/>
      <c r="J48" s="614"/>
      <c r="K48" s="614"/>
      <c r="L48" s="614"/>
      <c r="M48" s="614"/>
      <c r="N48" s="614"/>
      <c r="O48" s="614"/>
      <c r="P48" s="614"/>
      <c r="Q48" s="614"/>
      <c r="R48" s="614"/>
    </row>
    <row r="49" spans="1:18" s="30" customFormat="1" ht="23.25" customHeight="1" thickBot="1">
      <c r="A49" s="128"/>
      <c r="B49" s="1131" t="s">
        <v>165</v>
      </c>
      <c r="C49" s="1132"/>
      <c r="D49" s="1132"/>
      <c r="E49" s="1132"/>
      <c r="F49" s="1132"/>
      <c r="G49" s="1132"/>
      <c r="H49" s="1132"/>
      <c r="I49" s="1132"/>
      <c r="J49" s="1132"/>
      <c r="K49" s="1132"/>
      <c r="L49" s="1132"/>
      <c r="M49" s="1132"/>
      <c r="N49" s="1132"/>
      <c r="O49" s="1132"/>
      <c r="P49" s="1132"/>
      <c r="Q49" s="1132"/>
      <c r="R49" s="1133"/>
    </row>
    <row r="50" spans="1:18" s="30" customFormat="1" ht="15.75" thickBot="1">
      <c r="A50" s="128"/>
      <c r="B50" s="43" t="s">
        <v>45</v>
      </c>
      <c r="C50" s="201">
        <v>2010</v>
      </c>
      <c r="D50" s="202">
        <v>2011</v>
      </c>
      <c r="E50" s="202">
        <v>2012</v>
      </c>
      <c r="F50" s="202">
        <v>2013</v>
      </c>
      <c r="G50" s="202">
        <v>2014</v>
      </c>
      <c r="H50" s="202">
        <v>2015</v>
      </c>
      <c r="I50" s="202">
        <v>2016</v>
      </c>
      <c r="J50" s="202">
        <v>2017</v>
      </c>
      <c r="K50" s="202">
        <v>2018</v>
      </c>
      <c r="L50" s="202">
        <v>2019</v>
      </c>
      <c r="M50" s="202">
        <v>2020</v>
      </c>
      <c r="N50" s="202">
        <v>2021</v>
      </c>
      <c r="O50" s="202">
        <v>2022</v>
      </c>
      <c r="P50" s="202">
        <v>2023</v>
      </c>
      <c r="Q50" s="202">
        <v>2024</v>
      </c>
      <c r="R50" s="203">
        <v>2025</v>
      </c>
    </row>
    <row r="51" spans="1:18" s="30" customFormat="1">
      <c r="A51" s="128"/>
      <c r="B51" s="186" t="s">
        <v>4</v>
      </c>
      <c r="C51" s="616">
        <f>C8*Listes!$B$24</f>
        <v>0</v>
      </c>
      <c r="D51" s="618">
        <f>D8*Listes!$B$24</f>
        <v>0</v>
      </c>
      <c r="E51" s="618">
        <f>E8*Listes!$B$24</f>
        <v>0</v>
      </c>
      <c r="F51" s="618">
        <f>F8*Listes!$B$24</f>
        <v>0</v>
      </c>
      <c r="G51" s="618">
        <f>G8*Listes!$B$24</f>
        <v>0</v>
      </c>
      <c r="H51" s="618">
        <f>H8*Listes!$B$24</f>
        <v>0</v>
      </c>
      <c r="I51" s="618">
        <f>I8*Listes!$B$24</f>
        <v>0</v>
      </c>
      <c r="J51" s="618">
        <f>J8*Listes!$B$24</f>
        <v>0</v>
      </c>
      <c r="K51" s="618">
        <f>K8*Listes!$B$24</f>
        <v>0</v>
      </c>
      <c r="L51" s="618">
        <f>L8*Listes!$B$24</f>
        <v>0</v>
      </c>
      <c r="M51" s="618">
        <f>M8*Listes!$B$24</f>
        <v>0</v>
      </c>
      <c r="N51" s="618">
        <f>N8*Listes!$B$24</f>
        <v>0</v>
      </c>
      <c r="O51" s="618">
        <f>O8*Listes!$B$24</f>
        <v>0</v>
      </c>
      <c r="P51" s="618">
        <f>P8*Listes!$B$24</f>
        <v>0</v>
      </c>
      <c r="Q51" s="618">
        <f>Q8*Listes!$B$24</f>
        <v>0</v>
      </c>
      <c r="R51" s="619">
        <f>R8*Listes!$B$24</f>
        <v>0</v>
      </c>
    </row>
    <row r="52" spans="1:18" s="30" customFormat="1">
      <c r="A52" s="128"/>
      <c r="B52" s="186" t="s">
        <v>5</v>
      </c>
      <c r="C52" s="620">
        <f>C9*Listes!$B$24</f>
        <v>0</v>
      </c>
      <c r="D52" s="617">
        <f>D9*Listes!$B$24</f>
        <v>0</v>
      </c>
      <c r="E52" s="617">
        <f>E9*Listes!$B$24</f>
        <v>0</v>
      </c>
      <c r="F52" s="617">
        <f>F9*Listes!$B$24</f>
        <v>0</v>
      </c>
      <c r="G52" s="617">
        <f>G9*Listes!$B$24</f>
        <v>0</v>
      </c>
      <c r="H52" s="617">
        <f>H9*Listes!$B$24</f>
        <v>0</v>
      </c>
      <c r="I52" s="617">
        <f>I9*Listes!$B$24</f>
        <v>0</v>
      </c>
      <c r="J52" s="617">
        <f>J9*Listes!$B$24</f>
        <v>0</v>
      </c>
      <c r="K52" s="617">
        <f>K9*Listes!$B$24</f>
        <v>0</v>
      </c>
      <c r="L52" s="617">
        <f>L9*Listes!$B$24</f>
        <v>0</v>
      </c>
      <c r="M52" s="617">
        <f>M9*Listes!$B$24</f>
        <v>0</v>
      </c>
      <c r="N52" s="617">
        <f>N9*Listes!$B$24</f>
        <v>0</v>
      </c>
      <c r="O52" s="617">
        <f>O9*Listes!$B$24</f>
        <v>0</v>
      </c>
      <c r="P52" s="617">
        <f>P9*Listes!$B$24</f>
        <v>0</v>
      </c>
      <c r="Q52" s="617">
        <f>Q9*Listes!$B$24</f>
        <v>0</v>
      </c>
      <c r="R52" s="621">
        <f>R9*Listes!$B$24</f>
        <v>0</v>
      </c>
    </row>
    <row r="53" spans="1:18" s="30" customFormat="1">
      <c r="A53" s="128"/>
      <c r="B53" s="187" t="s">
        <v>6</v>
      </c>
      <c r="C53" s="620">
        <f>C10*Listes!$B$24</f>
        <v>0</v>
      </c>
      <c r="D53" s="617">
        <f>D10*Listes!$B$24</f>
        <v>0</v>
      </c>
      <c r="E53" s="617">
        <f>E10*Listes!$B$24</f>
        <v>0</v>
      </c>
      <c r="F53" s="617">
        <f>F10*Listes!$B$24</f>
        <v>0</v>
      </c>
      <c r="G53" s="617">
        <f>G10*Listes!$B$24</f>
        <v>0</v>
      </c>
      <c r="H53" s="617">
        <f>H10*Listes!$B$24</f>
        <v>0</v>
      </c>
      <c r="I53" s="617">
        <f>I10*Listes!$B$24</f>
        <v>0</v>
      </c>
      <c r="J53" s="617">
        <f>J10*Listes!$B$24</f>
        <v>0</v>
      </c>
      <c r="K53" s="617">
        <f>K10*Listes!$B$24</f>
        <v>0</v>
      </c>
      <c r="L53" s="617">
        <f>L10*Listes!$B$24</f>
        <v>0</v>
      </c>
      <c r="M53" s="617">
        <f>M10*Listes!$B$24</f>
        <v>0</v>
      </c>
      <c r="N53" s="617">
        <f>N10*Listes!$B$24</f>
        <v>0</v>
      </c>
      <c r="O53" s="617">
        <f>O10*Listes!$B$24</f>
        <v>0</v>
      </c>
      <c r="P53" s="617">
        <f>P10*Listes!$B$24</f>
        <v>0</v>
      </c>
      <c r="Q53" s="617">
        <f>Q10*Listes!$B$24</f>
        <v>0</v>
      </c>
      <c r="R53" s="621">
        <f>R10*Listes!$B$24</f>
        <v>0</v>
      </c>
    </row>
    <row r="54" spans="1:18" s="30" customFormat="1">
      <c r="A54" s="128"/>
      <c r="B54" s="187" t="s">
        <v>7</v>
      </c>
      <c r="C54" s="620">
        <f>C11*Listes!$B$24</f>
        <v>0</v>
      </c>
      <c r="D54" s="617">
        <f>D11*Listes!$B$24</f>
        <v>0</v>
      </c>
      <c r="E54" s="617">
        <f>E11*Listes!$B$24</f>
        <v>0</v>
      </c>
      <c r="F54" s="617">
        <f>F11*Listes!$B$24</f>
        <v>0</v>
      </c>
      <c r="G54" s="617">
        <f>G11*Listes!$B$24</f>
        <v>0</v>
      </c>
      <c r="H54" s="617">
        <f>H11*Listes!$B$24</f>
        <v>0</v>
      </c>
      <c r="I54" s="617">
        <f>I11*Listes!$B$24</f>
        <v>0</v>
      </c>
      <c r="J54" s="617">
        <f>J11*Listes!$B$24</f>
        <v>0</v>
      </c>
      <c r="K54" s="617">
        <f>K11*Listes!$B$24</f>
        <v>0</v>
      </c>
      <c r="L54" s="617">
        <f>L11*Listes!$B$24</f>
        <v>0</v>
      </c>
      <c r="M54" s="617">
        <f>M11*Listes!$B$24</f>
        <v>0</v>
      </c>
      <c r="N54" s="617">
        <f>N11*Listes!$B$24</f>
        <v>0</v>
      </c>
      <c r="O54" s="617">
        <f>O11*Listes!$B$24</f>
        <v>0</v>
      </c>
      <c r="P54" s="617">
        <f>P11*Listes!$B$24</f>
        <v>0</v>
      </c>
      <c r="Q54" s="617">
        <f>Q11*Listes!$B$24</f>
        <v>0</v>
      </c>
      <c r="R54" s="621">
        <f>R11*Listes!$B$24</f>
        <v>0</v>
      </c>
    </row>
    <row r="55" spans="1:18" s="30" customFormat="1">
      <c r="A55" s="128"/>
      <c r="B55" s="187" t="s">
        <v>8</v>
      </c>
      <c r="C55" s="620">
        <f>C12*Listes!$B$24</f>
        <v>0</v>
      </c>
      <c r="D55" s="617">
        <f>D12*Listes!$B$24</f>
        <v>0</v>
      </c>
      <c r="E55" s="617">
        <f>E12*Listes!$B$24</f>
        <v>0</v>
      </c>
      <c r="F55" s="617">
        <f>F12*Listes!$B$24</f>
        <v>0</v>
      </c>
      <c r="G55" s="617">
        <f>G12*Listes!$B$24</f>
        <v>0</v>
      </c>
      <c r="H55" s="617">
        <f>H12*Listes!$B$24</f>
        <v>0</v>
      </c>
      <c r="I55" s="617">
        <f>I12*Listes!$B$24</f>
        <v>0</v>
      </c>
      <c r="J55" s="617">
        <f>J12*Listes!$B$24</f>
        <v>0</v>
      </c>
      <c r="K55" s="617">
        <f>K12*Listes!$B$24</f>
        <v>0</v>
      </c>
      <c r="L55" s="617">
        <f>L12*Listes!$B$24</f>
        <v>0</v>
      </c>
      <c r="M55" s="617">
        <f>M12*Listes!$B$24</f>
        <v>0</v>
      </c>
      <c r="N55" s="617">
        <f>N12*Listes!$B$24</f>
        <v>0</v>
      </c>
      <c r="O55" s="617">
        <f>O12*Listes!$B$24</f>
        <v>0</v>
      </c>
      <c r="P55" s="617">
        <f>P12*Listes!$B$24</f>
        <v>0</v>
      </c>
      <c r="Q55" s="617">
        <f>Q12*Listes!$B$24</f>
        <v>0</v>
      </c>
      <c r="R55" s="621">
        <f>R12*Listes!$B$24</f>
        <v>0</v>
      </c>
    </row>
    <row r="56" spans="1:18" s="30" customFormat="1">
      <c r="A56" s="128"/>
      <c r="B56" s="187" t="s">
        <v>9</v>
      </c>
      <c r="C56" s="620">
        <f>C13*Listes!$B$24</f>
        <v>0</v>
      </c>
      <c r="D56" s="617">
        <f>D13*Listes!$B$24</f>
        <v>0</v>
      </c>
      <c r="E56" s="617">
        <f>E13*Listes!$B$24</f>
        <v>0</v>
      </c>
      <c r="F56" s="617">
        <f>F13*Listes!$B$24</f>
        <v>0</v>
      </c>
      <c r="G56" s="617">
        <f>G13*Listes!$B$24</f>
        <v>0</v>
      </c>
      <c r="H56" s="617">
        <f>H13*Listes!$B$24</f>
        <v>0</v>
      </c>
      <c r="I56" s="617">
        <f>I13*Listes!$B$24</f>
        <v>0</v>
      </c>
      <c r="J56" s="617">
        <f>J13*Listes!$B$24</f>
        <v>0</v>
      </c>
      <c r="K56" s="617">
        <f>K13*Listes!$B$24</f>
        <v>0</v>
      </c>
      <c r="L56" s="617">
        <f>L13*Listes!$B$24</f>
        <v>0</v>
      </c>
      <c r="M56" s="617">
        <f>M13*Listes!$B$24</f>
        <v>0</v>
      </c>
      <c r="N56" s="617">
        <f>N13*Listes!$B$24</f>
        <v>0</v>
      </c>
      <c r="O56" s="617">
        <f>O13*Listes!$B$24</f>
        <v>0</v>
      </c>
      <c r="P56" s="617">
        <f>P13*Listes!$B$24</f>
        <v>0</v>
      </c>
      <c r="Q56" s="617">
        <f>Q13*Listes!$B$24</f>
        <v>0</v>
      </c>
      <c r="R56" s="621">
        <f>R13*Listes!$B$24</f>
        <v>0</v>
      </c>
    </row>
    <row r="57" spans="1:18" s="30" customFormat="1">
      <c r="A57" s="128"/>
      <c r="B57" s="187" t="s">
        <v>10</v>
      </c>
      <c r="C57" s="620">
        <f>C14*Listes!$B$24</f>
        <v>0</v>
      </c>
      <c r="D57" s="617">
        <f>D14*Listes!$B$24</f>
        <v>0</v>
      </c>
      <c r="E57" s="617">
        <f>E14*Listes!$B$24</f>
        <v>0</v>
      </c>
      <c r="F57" s="617">
        <f>F14*Listes!$B$24</f>
        <v>0</v>
      </c>
      <c r="G57" s="617">
        <f>G14*Listes!$B$24</f>
        <v>0</v>
      </c>
      <c r="H57" s="617">
        <f>H14*Listes!$B$24</f>
        <v>0</v>
      </c>
      <c r="I57" s="617">
        <f>I14*Listes!$B$24</f>
        <v>0</v>
      </c>
      <c r="J57" s="617">
        <f>J14*Listes!$B$24</f>
        <v>0</v>
      </c>
      <c r="K57" s="617">
        <f>K14*Listes!$B$24</f>
        <v>0</v>
      </c>
      <c r="L57" s="617">
        <f>L14*Listes!$B$24</f>
        <v>0</v>
      </c>
      <c r="M57" s="617">
        <f>M14*Listes!$B$24</f>
        <v>0</v>
      </c>
      <c r="N57" s="617">
        <f>N14*Listes!$B$24</f>
        <v>0</v>
      </c>
      <c r="O57" s="617">
        <f>O14*Listes!$B$24</f>
        <v>0</v>
      </c>
      <c r="P57" s="617">
        <f>P14*Listes!$B$24</f>
        <v>0</v>
      </c>
      <c r="Q57" s="617">
        <f>Q14*Listes!$B$24</f>
        <v>0</v>
      </c>
      <c r="R57" s="621">
        <f>R14*Listes!$B$24</f>
        <v>0</v>
      </c>
    </row>
    <row r="58" spans="1:18" s="30" customFormat="1">
      <c r="A58" s="128"/>
      <c r="B58" s="187" t="s">
        <v>11</v>
      </c>
      <c r="C58" s="620">
        <f>C15*Listes!$B$24</f>
        <v>0</v>
      </c>
      <c r="D58" s="617">
        <f>D15*Listes!$B$24</f>
        <v>0</v>
      </c>
      <c r="E58" s="617">
        <f>E15*Listes!$B$24</f>
        <v>0</v>
      </c>
      <c r="F58" s="617">
        <f>F15*Listes!$B$24</f>
        <v>0</v>
      </c>
      <c r="G58" s="617">
        <f>G15*Listes!$B$24</f>
        <v>0</v>
      </c>
      <c r="H58" s="617">
        <f>H15*Listes!$B$24</f>
        <v>0</v>
      </c>
      <c r="I58" s="617">
        <f>I15*Listes!$B$24</f>
        <v>0</v>
      </c>
      <c r="J58" s="617">
        <f>J15*Listes!$B$24</f>
        <v>0</v>
      </c>
      <c r="K58" s="617">
        <f>K15*Listes!$B$24</f>
        <v>0</v>
      </c>
      <c r="L58" s="617">
        <f>L15*Listes!$B$24</f>
        <v>0</v>
      </c>
      <c r="M58" s="617">
        <f>M15*Listes!$B$24</f>
        <v>0</v>
      </c>
      <c r="N58" s="617">
        <f>N15*Listes!$B$24</f>
        <v>0</v>
      </c>
      <c r="O58" s="617">
        <f>O15*Listes!$B$24</f>
        <v>0</v>
      </c>
      <c r="P58" s="617">
        <f>P15*Listes!$B$24</f>
        <v>0</v>
      </c>
      <c r="Q58" s="617">
        <f>Q15*Listes!$B$24</f>
        <v>0</v>
      </c>
      <c r="R58" s="621">
        <f>R15*Listes!$B$24</f>
        <v>0</v>
      </c>
    </row>
    <row r="59" spans="1:18" s="30" customFormat="1">
      <c r="A59" s="128"/>
      <c r="B59" s="187" t="s">
        <v>12</v>
      </c>
      <c r="C59" s="620">
        <f>C16*Listes!$B$24</f>
        <v>0</v>
      </c>
      <c r="D59" s="617">
        <f>D16*Listes!$B$24</f>
        <v>0</v>
      </c>
      <c r="E59" s="617">
        <f>E16*Listes!$B$24</f>
        <v>0</v>
      </c>
      <c r="F59" s="617">
        <f>F16*Listes!$B$24</f>
        <v>0</v>
      </c>
      <c r="G59" s="617">
        <f>G16*Listes!$B$24</f>
        <v>0</v>
      </c>
      <c r="H59" s="617">
        <f>H16*Listes!$B$24</f>
        <v>0</v>
      </c>
      <c r="I59" s="617">
        <f>I16*Listes!$B$24</f>
        <v>0</v>
      </c>
      <c r="J59" s="617">
        <f>J16*Listes!$B$24</f>
        <v>0</v>
      </c>
      <c r="K59" s="617">
        <f>K16*Listes!$B$24</f>
        <v>0</v>
      </c>
      <c r="L59" s="617">
        <f>L16*Listes!$B$24</f>
        <v>0</v>
      </c>
      <c r="M59" s="617">
        <f>M16*Listes!$B$24</f>
        <v>0</v>
      </c>
      <c r="N59" s="617">
        <f>N16*Listes!$B$24</f>
        <v>0</v>
      </c>
      <c r="O59" s="617">
        <f>O16*Listes!$B$24</f>
        <v>0</v>
      </c>
      <c r="P59" s="617">
        <f>P16*Listes!$B$24</f>
        <v>0</v>
      </c>
      <c r="Q59" s="617">
        <f>Q16*Listes!$B$24</f>
        <v>0</v>
      </c>
      <c r="R59" s="621">
        <f>R16*Listes!$B$24</f>
        <v>0</v>
      </c>
    </row>
    <row r="60" spans="1:18" s="30" customFormat="1">
      <c r="A60" s="128"/>
      <c r="B60" s="187" t="s">
        <v>13</v>
      </c>
      <c r="C60" s="620">
        <f>C17*Listes!$B$24</f>
        <v>0</v>
      </c>
      <c r="D60" s="617">
        <f>D17*Listes!$B$24</f>
        <v>0</v>
      </c>
      <c r="E60" s="617">
        <f>E17*Listes!$B$24</f>
        <v>0</v>
      </c>
      <c r="F60" s="617">
        <f>F17*Listes!$B$24</f>
        <v>0</v>
      </c>
      <c r="G60" s="617">
        <f>G17*Listes!$B$24</f>
        <v>0</v>
      </c>
      <c r="H60" s="617">
        <f>H17*Listes!$B$24</f>
        <v>0</v>
      </c>
      <c r="I60" s="617">
        <f>I17*Listes!$B$24</f>
        <v>0</v>
      </c>
      <c r="J60" s="617">
        <f>J17*Listes!$B$24</f>
        <v>0</v>
      </c>
      <c r="K60" s="617">
        <f>K17*Listes!$B$24</f>
        <v>0</v>
      </c>
      <c r="L60" s="617">
        <f>L17*Listes!$B$24</f>
        <v>0</v>
      </c>
      <c r="M60" s="617">
        <f>M17*Listes!$B$24</f>
        <v>0</v>
      </c>
      <c r="N60" s="617">
        <f>N17*Listes!$B$24</f>
        <v>0</v>
      </c>
      <c r="O60" s="617">
        <f>O17*Listes!$B$24</f>
        <v>0</v>
      </c>
      <c r="P60" s="617">
        <f>P17*Listes!$B$24</f>
        <v>0</v>
      </c>
      <c r="Q60" s="617">
        <f>Q17*Listes!$B$24</f>
        <v>0</v>
      </c>
      <c r="R60" s="621">
        <f>R17*Listes!$B$24</f>
        <v>0</v>
      </c>
    </row>
    <row r="61" spans="1:18" s="30" customFormat="1">
      <c r="A61" s="128"/>
      <c r="B61" s="187" t="s">
        <v>14</v>
      </c>
      <c r="C61" s="620">
        <f>C18*Listes!$B$24</f>
        <v>0</v>
      </c>
      <c r="D61" s="617">
        <f>D18*Listes!$B$24</f>
        <v>0</v>
      </c>
      <c r="E61" s="617">
        <f>E18*Listes!$B$24</f>
        <v>0</v>
      </c>
      <c r="F61" s="617">
        <f>F18*Listes!$B$24</f>
        <v>0</v>
      </c>
      <c r="G61" s="617">
        <f>G18*Listes!$B$24</f>
        <v>0</v>
      </c>
      <c r="H61" s="617">
        <f>H18*Listes!$B$24</f>
        <v>0</v>
      </c>
      <c r="I61" s="617">
        <f>I18*Listes!$B$24</f>
        <v>0</v>
      </c>
      <c r="J61" s="617">
        <f>J18*Listes!$B$24</f>
        <v>0</v>
      </c>
      <c r="K61" s="617">
        <f>K18*Listes!$B$24</f>
        <v>0</v>
      </c>
      <c r="L61" s="617">
        <f>L18*Listes!$B$24</f>
        <v>0</v>
      </c>
      <c r="M61" s="617">
        <f>M18*Listes!$B$24</f>
        <v>0</v>
      </c>
      <c r="N61" s="617">
        <f>N18*Listes!$B$24</f>
        <v>0</v>
      </c>
      <c r="O61" s="617">
        <f>O18*Listes!$B$24</f>
        <v>0</v>
      </c>
      <c r="P61" s="617">
        <f>P18*Listes!$B$24</f>
        <v>0</v>
      </c>
      <c r="Q61" s="617">
        <f>Q18*Listes!$B$24</f>
        <v>0</v>
      </c>
      <c r="R61" s="621">
        <f>R18*Listes!$B$24</f>
        <v>0</v>
      </c>
    </row>
    <row r="62" spans="1:18" s="30" customFormat="1" ht="15.75" thickBot="1">
      <c r="A62" s="128"/>
      <c r="B62" s="188" t="s">
        <v>15</v>
      </c>
      <c r="C62" s="822">
        <f>C19*Listes!$B$24</f>
        <v>0</v>
      </c>
      <c r="D62" s="823">
        <f>D19*Listes!$B$24</f>
        <v>0</v>
      </c>
      <c r="E62" s="823">
        <f>E19*Listes!$B$24</f>
        <v>0</v>
      </c>
      <c r="F62" s="823">
        <f>F19*Listes!$B$24</f>
        <v>0</v>
      </c>
      <c r="G62" s="823">
        <f>G19*Listes!$B$24</f>
        <v>0</v>
      </c>
      <c r="H62" s="823">
        <f>H19*Listes!$B$24</f>
        <v>0</v>
      </c>
      <c r="I62" s="823">
        <f>I19*Listes!$B$24</f>
        <v>0</v>
      </c>
      <c r="J62" s="823">
        <f>J19*Listes!$B$24</f>
        <v>0</v>
      </c>
      <c r="K62" s="823">
        <f>K19*Listes!$B$24</f>
        <v>0</v>
      </c>
      <c r="L62" s="823">
        <f>L19*Listes!$B$24</f>
        <v>0</v>
      </c>
      <c r="M62" s="823">
        <f>M19*Listes!$B$24</f>
        <v>0</v>
      </c>
      <c r="N62" s="823">
        <f>N19*Listes!$B$24</f>
        <v>0</v>
      </c>
      <c r="O62" s="823">
        <f>O19*Listes!$B$24</f>
        <v>0</v>
      </c>
      <c r="P62" s="823">
        <f>P19*Listes!$B$24</f>
        <v>0</v>
      </c>
      <c r="Q62" s="823">
        <f>Q19*Listes!$B$24</f>
        <v>0</v>
      </c>
      <c r="R62" s="824">
        <f>R19*Listes!$B$24</f>
        <v>0</v>
      </c>
    </row>
    <row r="63" spans="1:18" s="30" customFormat="1" ht="15.75" thickBot="1">
      <c r="A63" s="128"/>
      <c r="B63" s="785" t="s">
        <v>227</v>
      </c>
      <c r="C63" s="825">
        <f>SUM((C51:C62))</f>
        <v>0</v>
      </c>
      <c r="D63" s="707">
        <f t="shared" ref="D63:R63" si="5">SUM((D51:D62))</f>
        <v>0</v>
      </c>
      <c r="E63" s="707">
        <f t="shared" si="5"/>
        <v>0</v>
      </c>
      <c r="F63" s="707">
        <f t="shared" si="5"/>
        <v>0</v>
      </c>
      <c r="G63" s="707">
        <f t="shared" si="5"/>
        <v>0</v>
      </c>
      <c r="H63" s="707">
        <f t="shared" si="5"/>
        <v>0</v>
      </c>
      <c r="I63" s="707">
        <f t="shared" si="5"/>
        <v>0</v>
      </c>
      <c r="J63" s="707">
        <f t="shared" si="5"/>
        <v>0</v>
      </c>
      <c r="K63" s="707">
        <f t="shared" si="5"/>
        <v>0</v>
      </c>
      <c r="L63" s="707">
        <f t="shared" si="5"/>
        <v>0</v>
      </c>
      <c r="M63" s="707">
        <f t="shared" si="5"/>
        <v>0</v>
      </c>
      <c r="N63" s="707">
        <f t="shared" si="5"/>
        <v>0</v>
      </c>
      <c r="O63" s="707">
        <f t="shared" si="5"/>
        <v>0</v>
      </c>
      <c r="P63" s="707">
        <f t="shared" si="5"/>
        <v>0</v>
      </c>
      <c r="Q63" s="707">
        <f t="shared" si="5"/>
        <v>0</v>
      </c>
      <c r="R63" s="307">
        <f t="shared" si="5"/>
        <v>0</v>
      </c>
    </row>
    <row r="64" spans="1:18" s="30" customFormat="1" ht="15.75" thickBot="1">
      <c r="A64" s="128"/>
      <c r="B64" s="730" t="s">
        <v>63</v>
      </c>
      <c r="C64" s="752" t="s">
        <v>16</v>
      </c>
      <c r="D64" s="753" t="e">
        <f>-(1-D63/C63)</f>
        <v>#DIV/0!</v>
      </c>
      <c r="E64" s="734" t="e">
        <f t="shared" ref="E64:R64" si="6">-(1-E63/D63)</f>
        <v>#DIV/0!</v>
      </c>
      <c r="F64" s="734" t="e">
        <f t="shared" si="6"/>
        <v>#DIV/0!</v>
      </c>
      <c r="G64" s="734" t="e">
        <f t="shared" si="6"/>
        <v>#DIV/0!</v>
      </c>
      <c r="H64" s="734" t="e">
        <f t="shared" si="6"/>
        <v>#DIV/0!</v>
      </c>
      <c r="I64" s="734" t="e">
        <f t="shared" si="6"/>
        <v>#DIV/0!</v>
      </c>
      <c r="J64" s="734" t="e">
        <f t="shared" si="6"/>
        <v>#DIV/0!</v>
      </c>
      <c r="K64" s="734" t="e">
        <f t="shared" si="6"/>
        <v>#DIV/0!</v>
      </c>
      <c r="L64" s="734" t="e">
        <f t="shared" si="6"/>
        <v>#DIV/0!</v>
      </c>
      <c r="M64" s="734" t="e">
        <f t="shared" si="6"/>
        <v>#DIV/0!</v>
      </c>
      <c r="N64" s="734" t="e">
        <f t="shared" si="6"/>
        <v>#DIV/0!</v>
      </c>
      <c r="O64" s="734" t="e">
        <f t="shared" si="6"/>
        <v>#DIV/0!</v>
      </c>
      <c r="P64" s="734" t="e">
        <f t="shared" si="6"/>
        <v>#DIV/0!</v>
      </c>
      <c r="Q64" s="734" t="e">
        <f t="shared" si="6"/>
        <v>#DIV/0!</v>
      </c>
      <c r="R64" s="735" t="e">
        <f t="shared" si="6"/>
        <v>#DIV/0!</v>
      </c>
    </row>
    <row r="65" spans="1:18" s="30" customFormat="1">
      <c r="A65" s="128"/>
      <c r="B65" s="740" t="s">
        <v>276</v>
      </c>
      <c r="C65" s="741" t="e">
        <f>2010+MATCH(TRUE,INDEX(C63:R63&gt;0,0),0)-1</f>
        <v>#N/A</v>
      </c>
      <c r="D65" s="742" t="e">
        <f ca="1">OFFSET(C50,13,MATCH(2010+MATCH(TRUE,INDEX(C63:R63&gt;0,0),0)-1,C50:R50,0)-1)</f>
        <v>#N/A</v>
      </c>
      <c r="E65" s="691"/>
      <c r="F65" s="12"/>
      <c r="G65" s="12"/>
      <c r="H65" s="12"/>
      <c r="I65" s="12"/>
      <c r="J65" s="12"/>
      <c r="K65" s="12"/>
      <c r="L65" s="12"/>
      <c r="M65" s="12"/>
      <c r="N65" s="12"/>
      <c r="O65" s="12"/>
      <c r="P65" s="12"/>
      <c r="Q65" s="12"/>
      <c r="R65" s="12"/>
    </row>
    <row r="66" spans="1:18" s="693" customFormat="1">
      <c r="A66" s="698"/>
      <c r="B66" s="743" t="s">
        <v>274</v>
      </c>
      <c r="C66" s="739" t="e">
        <f ca="1">OFFSET(C50,0,MATCH(2010+MATCH(TRUE,INDEX(C63:R63&gt;0,0),0)-1,C50:R50)+MATCH(0,INDIRECT(CELL("adresse",INDEX(C63:R63,0,MATCH(2010+MATCH(TRUE,INDEX(C63:R63&gt;0,0),0)-1,C50:R50)))):R63,0)-1-4)</f>
        <v>#N/A</v>
      </c>
      <c r="D66" s="744" t="e">
        <f ca="1">OFFSET(C63,0,MATCH(2010+MATCH(TRUE,INDEX(C63:R63&gt;0,0),0)-1,C50:R50)+MATCH(0,INDIRECT(CELL("adresse",INDEX(C63:R63,0,MATCH(2010+MATCH(TRUE,INDEX(C63:R63&gt;0,0),0)-1,C50:R50)))):R63,0)-1-4)</f>
        <v>#N/A</v>
      </c>
      <c r="E66" s="691"/>
      <c r="F66" s="691"/>
      <c r="G66" s="691"/>
      <c r="H66" s="691"/>
      <c r="I66" s="691"/>
      <c r="J66" s="691"/>
      <c r="K66" s="691"/>
      <c r="L66" s="691"/>
      <c r="M66" s="691"/>
      <c r="N66" s="691"/>
      <c r="O66" s="691"/>
      <c r="P66" s="691"/>
      <c r="Q66" s="691"/>
      <c r="R66" s="691"/>
    </row>
    <row r="67" spans="1:18" s="693" customFormat="1">
      <c r="A67" s="698"/>
      <c r="B67" s="743" t="s">
        <v>275</v>
      </c>
      <c r="C67" s="739" t="e">
        <f ca="1">OFFSET(C50,0,MATCH(2010+MATCH(TRUE,INDEX(C63:R63&gt;0,0),0)-1,C50:R50)+MATCH(0,INDIRECT(CELL("adresse",INDEX(C63:R63,0,MATCH(2010+MATCH(TRUE,INDEX(C63:R63&gt;0,0),0)-1,C50:R50)))):R63,0)-1-3)</f>
        <v>#N/A</v>
      </c>
      <c r="D67" s="744" t="e">
        <f ca="1">OFFSET(C63,0,MATCH(2010+MATCH(TRUE,INDEX(C63:R63&gt;0,0),0)-1,C50:R50)+MATCH(0,INDIRECT(CELL("adresse",INDEX(C63:R63,0,MATCH(2010+MATCH(TRUE,INDEX(C63:R63&gt;0,0),0)-1,C50:R50)))):R63,0)-1-3)</f>
        <v>#N/A</v>
      </c>
      <c r="E67" s="691"/>
      <c r="F67" s="691"/>
      <c r="G67" s="691"/>
      <c r="H67" s="691"/>
      <c r="I67" s="691"/>
      <c r="J67" s="691"/>
      <c r="K67" s="691"/>
      <c r="L67" s="691"/>
      <c r="M67" s="691"/>
      <c r="N67" s="691"/>
      <c r="O67" s="691"/>
      <c r="P67" s="691"/>
      <c r="Q67" s="691"/>
      <c r="R67" s="691"/>
    </row>
    <row r="68" spans="1:18" s="693" customFormat="1" ht="15.75" thickBot="1">
      <c r="A68" s="698"/>
      <c r="B68" s="745" t="s">
        <v>277</v>
      </c>
      <c r="C68" s="746" t="e">
        <f ca="1">OFFSET(C50,0,MATCH(2010+MATCH(TRUE,INDEX(C63:R63&gt;0,0),0)-1,C50:R50)+MATCH(0,INDIRECT(CELL("adresse",INDEX(C63:R63,0,MATCH(2010+MATCH(TRUE,INDEX(C63:R63&gt;0,0),0)-1,C50:R50)))):R63,0)-1-2)</f>
        <v>#N/A</v>
      </c>
      <c r="D68" s="747" t="e">
        <f ca="1">OFFSET(C63,0,MATCH(2010+MATCH(TRUE,INDEX(C63:R63&gt;0,0),0)-1,C50:R50)+MATCH(0,INDIRECT(CELL("adresse",INDEX(C63:R63,0,MATCH(2010+MATCH(TRUE,INDEX(C63:R63&gt;0,0),0)-1,C50:R50)))):R63,0)-1-2)</f>
        <v>#N/A</v>
      </c>
      <c r="E68" s="691"/>
      <c r="F68" s="691"/>
      <c r="G68" s="691"/>
      <c r="H68" s="691"/>
      <c r="I68" s="691"/>
      <c r="J68" s="691"/>
      <c r="K68" s="691"/>
      <c r="L68" s="691"/>
      <c r="M68" s="691"/>
      <c r="N68" s="691"/>
      <c r="O68" s="691"/>
      <c r="P68" s="691"/>
      <c r="Q68" s="691"/>
      <c r="R68" s="691"/>
    </row>
    <row r="69" spans="1:18" s="2" customFormat="1" ht="26.1" customHeight="1" thickBot="1">
      <c r="A69" s="12"/>
      <c r="B69" s="19"/>
      <c r="C69" s="12"/>
      <c r="D69" s="12"/>
      <c r="E69" s="12"/>
      <c r="F69" s="12"/>
      <c r="G69" s="12"/>
      <c r="H69" s="12"/>
      <c r="I69" s="12"/>
      <c r="J69" s="12"/>
      <c r="K69" s="12"/>
      <c r="L69" s="12"/>
      <c r="M69" s="12"/>
      <c r="N69" s="12"/>
      <c r="O69" s="12"/>
      <c r="P69" s="12"/>
      <c r="Q69" s="12"/>
      <c r="R69" s="12"/>
    </row>
    <row r="70" spans="1:18" s="2" customFormat="1" ht="24.95" customHeight="1" thickBot="1">
      <c r="A70" s="12"/>
      <c r="B70" s="1158" t="s">
        <v>69</v>
      </c>
      <c r="C70" s="1159"/>
      <c r="D70" s="1159"/>
      <c r="E70" s="1159"/>
      <c r="F70" s="1159"/>
      <c r="G70" s="1159"/>
      <c r="H70" s="1159"/>
      <c r="I70" s="1159"/>
      <c r="J70" s="1159"/>
      <c r="K70" s="1159"/>
      <c r="L70" s="1159"/>
      <c r="M70" s="1159"/>
      <c r="N70" s="1159"/>
      <c r="O70" s="1159"/>
      <c r="P70" s="1159"/>
      <c r="Q70" s="1159"/>
      <c r="R70" s="1160"/>
    </row>
    <row r="71" spans="1:18" ht="15.75" thickBot="1">
      <c r="A71" s="40"/>
      <c r="B71" s="43" t="s">
        <v>45</v>
      </c>
      <c r="C71" s="155">
        <v>2010</v>
      </c>
      <c r="D71" s="156">
        <v>2011</v>
      </c>
      <c r="E71" s="156">
        <v>2012</v>
      </c>
      <c r="F71" s="156">
        <v>2013</v>
      </c>
      <c r="G71" s="156">
        <v>2014</v>
      </c>
      <c r="H71" s="156">
        <v>2015</v>
      </c>
      <c r="I71" s="156">
        <v>2016</v>
      </c>
      <c r="J71" s="156">
        <v>2017</v>
      </c>
      <c r="K71" s="156">
        <v>2018</v>
      </c>
      <c r="L71" s="156">
        <v>2019</v>
      </c>
      <c r="M71" s="156">
        <v>2020</v>
      </c>
      <c r="N71" s="156">
        <v>2021</v>
      </c>
      <c r="O71" s="156">
        <v>2022</v>
      </c>
      <c r="P71" s="156">
        <v>2023</v>
      </c>
      <c r="Q71" s="156">
        <v>2024</v>
      </c>
      <c r="R71" s="157">
        <v>2025</v>
      </c>
    </row>
    <row r="72" spans="1:18">
      <c r="A72" s="40"/>
      <c r="B72" s="97" t="s">
        <v>4</v>
      </c>
      <c r="C72" s="293">
        <f t="shared" ref="C72:R72" si="7">IF(OR(C8=0,C30=0),0,C30/C8)</f>
        <v>0</v>
      </c>
      <c r="D72" s="589">
        <f t="shared" si="7"/>
        <v>0</v>
      </c>
      <c r="E72" s="589">
        <f t="shared" si="7"/>
        <v>0</v>
      </c>
      <c r="F72" s="589">
        <f t="shared" si="7"/>
        <v>0</v>
      </c>
      <c r="G72" s="589">
        <f t="shared" si="7"/>
        <v>0</v>
      </c>
      <c r="H72" s="589">
        <f t="shared" si="7"/>
        <v>0</v>
      </c>
      <c r="I72" s="589">
        <f t="shared" si="7"/>
        <v>0</v>
      </c>
      <c r="J72" s="589">
        <f t="shared" si="7"/>
        <v>0</v>
      </c>
      <c r="K72" s="589">
        <f t="shared" si="7"/>
        <v>0</v>
      </c>
      <c r="L72" s="589">
        <f t="shared" si="7"/>
        <v>0</v>
      </c>
      <c r="M72" s="589">
        <f t="shared" si="7"/>
        <v>0</v>
      </c>
      <c r="N72" s="589">
        <f t="shared" si="7"/>
        <v>0</v>
      </c>
      <c r="O72" s="589">
        <f t="shared" si="7"/>
        <v>0</v>
      </c>
      <c r="P72" s="589">
        <f t="shared" si="7"/>
        <v>0</v>
      </c>
      <c r="Q72" s="589">
        <f t="shared" si="7"/>
        <v>0</v>
      </c>
      <c r="R72" s="590">
        <f t="shared" si="7"/>
        <v>0</v>
      </c>
    </row>
    <row r="73" spans="1:18">
      <c r="A73" s="40"/>
      <c r="B73" s="97" t="s">
        <v>5</v>
      </c>
      <c r="C73" s="591">
        <f t="shared" ref="C73:R73" si="8">IF(OR(C9=0,C31=0),0,C31/C9)</f>
        <v>0</v>
      </c>
      <c r="D73" s="588">
        <f t="shared" si="8"/>
        <v>0</v>
      </c>
      <c r="E73" s="588">
        <f t="shared" si="8"/>
        <v>0</v>
      </c>
      <c r="F73" s="588">
        <f t="shared" si="8"/>
        <v>0</v>
      </c>
      <c r="G73" s="588">
        <f t="shared" si="8"/>
        <v>0</v>
      </c>
      <c r="H73" s="588">
        <f t="shared" si="8"/>
        <v>0</v>
      </c>
      <c r="I73" s="588">
        <f t="shared" si="8"/>
        <v>0</v>
      </c>
      <c r="J73" s="588">
        <f t="shared" si="8"/>
        <v>0</v>
      </c>
      <c r="K73" s="588">
        <f t="shared" si="8"/>
        <v>0</v>
      </c>
      <c r="L73" s="588">
        <f t="shared" si="8"/>
        <v>0</v>
      </c>
      <c r="M73" s="588">
        <f t="shared" si="8"/>
        <v>0</v>
      </c>
      <c r="N73" s="588">
        <f t="shared" si="8"/>
        <v>0</v>
      </c>
      <c r="O73" s="588">
        <f t="shared" si="8"/>
        <v>0</v>
      </c>
      <c r="P73" s="588">
        <f t="shared" si="8"/>
        <v>0</v>
      </c>
      <c r="Q73" s="588">
        <f t="shared" si="8"/>
        <v>0</v>
      </c>
      <c r="R73" s="592">
        <f t="shared" si="8"/>
        <v>0</v>
      </c>
    </row>
    <row r="74" spans="1:18">
      <c r="A74" s="40"/>
      <c r="B74" s="98" t="s">
        <v>6</v>
      </c>
      <c r="C74" s="591">
        <f t="shared" ref="C74:R74" si="9">IF(OR(C10=0,C32=0),0,C32/C10)</f>
        <v>0</v>
      </c>
      <c r="D74" s="588">
        <f t="shared" si="9"/>
        <v>0</v>
      </c>
      <c r="E74" s="588">
        <f t="shared" si="9"/>
        <v>0</v>
      </c>
      <c r="F74" s="588">
        <f t="shared" si="9"/>
        <v>0</v>
      </c>
      <c r="G74" s="588">
        <f t="shared" si="9"/>
        <v>0</v>
      </c>
      <c r="H74" s="588">
        <f t="shared" si="9"/>
        <v>0</v>
      </c>
      <c r="I74" s="588">
        <f t="shared" si="9"/>
        <v>0</v>
      </c>
      <c r="J74" s="588">
        <f t="shared" si="9"/>
        <v>0</v>
      </c>
      <c r="K74" s="588">
        <f t="shared" si="9"/>
        <v>0</v>
      </c>
      <c r="L74" s="588">
        <f t="shared" si="9"/>
        <v>0</v>
      </c>
      <c r="M74" s="588">
        <f t="shared" si="9"/>
        <v>0</v>
      </c>
      <c r="N74" s="588">
        <f t="shared" si="9"/>
        <v>0</v>
      </c>
      <c r="O74" s="588">
        <f t="shared" si="9"/>
        <v>0</v>
      </c>
      <c r="P74" s="588">
        <f t="shared" si="9"/>
        <v>0</v>
      </c>
      <c r="Q74" s="588">
        <f t="shared" si="9"/>
        <v>0</v>
      </c>
      <c r="R74" s="592">
        <f t="shared" si="9"/>
        <v>0</v>
      </c>
    </row>
    <row r="75" spans="1:18">
      <c r="A75" s="40"/>
      <c r="B75" s="98" t="s">
        <v>7</v>
      </c>
      <c r="C75" s="591">
        <f t="shared" ref="C75:R75" si="10">IF(OR(C11=0,C33=0),0,C33/C11)</f>
        <v>0</v>
      </c>
      <c r="D75" s="588">
        <f t="shared" si="10"/>
        <v>0</v>
      </c>
      <c r="E75" s="588">
        <f t="shared" si="10"/>
        <v>0</v>
      </c>
      <c r="F75" s="588">
        <f t="shared" si="10"/>
        <v>0</v>
      </c>
      <c r="G75" s="588">
        <f t="shared" si="10"/>
        <v>0</v>
      </c>
      <c r="H75" s="588">
        <f t="shared" si="10"/>
        <v>0</v>
      </c>
      <c r="I75" s="588">
        <f t="shared" si="10"/>
        <v>0</v>
      </c>
      <c r="J75" s="588">
        <f t="shared" si="10"/>
        <v>0</v>
      </c>
      <c r="K75" s="588">
        <f t="shared" si="10"/>
        <v>0</v>
      </c>
      <c r="L75" s="588">
        <f t="shared" si="10"/>
        <v>0</v>
      </c>
      <c r="M75" s="588">
        <f t="shared" si="10"/>
        <v>0</v>
      </c>
      <c r="N75" s="588">
        <f t="shared" si="10"/>
        <v>0</v>
      </c>
      <c r="O75" s="588">
        <f t="shared" si="10"/>
        <v>0</v>
      </c>
      <c r="P75" s="588">
        <f t="shared" si="10"/>
        <v>0</v>
      </c>
      <c r="Q75" s="588">
        <f t="shared" si="10"/>
        <v>0</v>
      </c>
      <c r="R75" s="592">
        <f t="shared" si="10"/>
        <v>0</v>
      </c>
    </row>
    <row r="76" spans="1:18">
      <c r="A76" s="40"/>
      <c r="B76" s="98" t="s">
        <v>8</v>
      </c>
      <c r="C76" s="591">
        <f t="shared" ref="C76:R76" si="11">IF(OR(C12=0,C34=0),0,C34/C12)</f>
        <v>0</v>
      </c>
      <c r="D76" s="588">
        <f t="shared" si="11"/>
        <v>0</v>
      </c>
      <c r="E76" s="588">
        <f t="shared" si="11"/>
        <v>0</v>
      </c>
      <c r="F76" s="588">
        <f t="shared" si="11"/>
        <v>0</v>
      </c>
      <c r="G76" s="588">
        <f t="shared" si="11"/>
        <v>0</v>
      </c>
      <c r="H76" s="588">
        <f t="shared" si="11"/>
        <v>0</v>
      </c>
      <c r="I76" s="588">
        <f t="shared" si="11"/>
        <v>0</v>
      </c>
      <c r="J76" s="588">
        <f t="shared" si="11"/>
        <v>0</v>
      </c>
      <c r="K76" s="588">
        <f t="shared" si="11"/>
        <v>0</v>
      </c>
      <c r="L76" s="588">
        <f t="shared" si="11"/>
        <v>0</v>
      </c>
      <c r="M76" s="588">
        <f t="shared" si="11"/>
        <v>0</v>
      </c>
      <c r="N76" s="588">
        <f t="shared" si="11"/>
        <v>0</v>
      </c>
      <c r="O76" s="588">
        <f t="shared" si="11"/>
        <v>0</v>
      </c>
      <c r="P76" s="588">
        <f t="shared" si="11"/>
        <v>0</v>
      </c>
      <c r="Q76" s="588">
        <f t="shared" si="11"/>
        <v>0</v>
      </c>
      <c r="R76" s="592">
        <f t="shared" si="11"/>
        <v>0</v>
      </c>
    </row>
    <row r="77" spans="1:18">
      <c r="A77" s="40"/>
      <c r="B77" s="98" t="s">
        <v>9</v>
      </c>
      <c r="C77" s="591">
        <f t="shared" ref="C77:R77" si="12">IF(OR(C13=0,C35=0),0,C35/C13)</f>
        <v>0</v>
      </c>
      <c r="D77" s="588">
        <f t="shared" si="12"/>
        <v>0</v>
      </c>
      <c r="E77" s="588">
        <f t="shared" si="12"/>
        <v>0</v>
      </c>
      <c r="F77" s="588">
        <f t="shared" si="12"/>
        <v>0</v>
      </c>
      <c r="G77" s="588">
        <f t="shared" si="12"/>
        <v>0</v>
      </c>
      <c r="H77" s="588">
        <f t="shared" si="12"/>
        <v>0</v>
      </c>
      <c r="I77" s="588">
        <f t="shared" si="12"/>
        <v>0</v>
      </c>
      <c r="J77" s="588">
        <f t="shared" si="12"/>
        <v>0</v>
      </c>
      <c r="K77" s="588">
        <f t="shared" si="12"/>
        <v>0</v>
      </c>
      <c r="L77" s="588">
        <f t="shared" si="12"/>
        <v>0</v>
      </c>
      <c r="M77" s="588">
        <f t="shared" si="12"/>
        <v>0</v>
      </c>
      <c r="N77" s="588">
        <f t="shared" si="12"/>
        <v>0</v>
      </c>
      <c r="O77" s="588">
        <f t="shared" si="12"/>
        <v>0</v>
      </c>
      <c r="P77" s="588">
        <f t="shared" si="12"/>
        <v>0</v>
      </c>
      <c r="Q77" s="588">
        <f t="shared" si="12"/>
        <v>0</v>
      </c>
      <c r="R77" s="592">
        <f t="shared" si="12"/>
        <v>0</v>
      </c>
    </row>
    <row r="78" spans="1:18">
      <c r="A78" s="40"/>
      <c r="B78" s="98" t="s">
        <v>10</v>
      </c>
      <c r="C78" s="591">
        <f t="shared" ref="C78:R78" si="13">IF(OR(C14=0,C36=0),0,C36/C14)</f>
        <v>0</v>
      </c>
      <c r="D78" s="588">
        <f t="shared" si="13"/>
        <v>0</v>
      </c>
      <c r="E78" s="588">
        <f t="shared" si="13"/>
        <v>0</v>
      </c>
      <c r="F78" s="588">
        <f t="shared" si="13"/>
        <v>0</v>
      </c>
      <c r="G78" s="588">
        <f t="shared" si="13"/>
        <v>0</v>
      </c>
      <c r="H78" s="588">
        <f t="shared" si="13"/>
        <v>0</v>
      </c>
      <c r="I78" s="588">
        <f t="shared" si="13"/>
        <v>0</v>
      </c>
      <c r="J78" s="588">
        <f t="shared" si="13"/>
        <v>0</v>
      </c>
      <c r="K78" s="588">
        <f t="shared" si="13"/>
        <v>0</v>
      </c>
      <c r="L78" s="588">
        <f t="shared" si="13"/>
        <v>0</v>
      </c>
      <c r="M78" s="588">
        <f t="shared" si="13"/>
        <v>0</v>
      </c>
      <c r="N78" s="588">
        <f t="shared" si="13"/>
        <v>0</v>
      </c>
      <c r="O78" s="588">
        <f t="shared" si="13"/>
        <v>0</v>
      </c>
      <c r="P78" s="588">
        <f t="shared" si="13"/>
        <v>0</v>
      </c>
      <c r="Q78" s="588">
        <f t="shared" si="13"/>
        <v>0</v>
      </c>
      <c r="R78" s="592">
        <f t="shared" si="13"/>
        <v>0</v>
      </c>
    </row>
    <row r="79" spans="1:18">
      <c r="A79" s="40"/>
      <c r="B79" s="98" t="s">
        <v>11</v>
      </c>
      <c r="C79" s="591">
        <f t="shared" ref="C79:R79" si="14">IF(OR(C15=0,C37=0),0,C37/C15)</f>
        <v>0</v>
      </c>
      <c r="D79" s="588">
        <f t="shared" si="14"/>
        <v>0</v>
      </c>
      <c r="E79" s="588">
        <f t="shared" si="14"/>
        <v>0</v>
      </c>
      <c r="F79" s="588">
        <f t="shared" si="14"/>
        <v>0</v>
      </c>
      <c r="G79" s="588">
        <f t="shared" si="14"/>
        <v>0</v>
      </c>
      <c r="H79" s="588">
        <f t="shared" si="14"/>
        <v>0</v>
      </c>
      <c r="I79" s="588">
        <f t="shared" si="14"/>
        <v>0</v>
      </c>
      <c r="J79" s="588">
        <f t="shared" si="14"/>
        <v>0</v>
      </c>
      <c r="K79" s="588">
        <f t="shared" si="14"/>
        <v>0</v>
      </c>
      <c r="L79" s="588">
        <f t="shared" si="14"/>
        <v>0</v>
      </c>
      <c r="M79" s="588">
        <f t="shared" si="14"/>
        <v>0</v>
      </c>
      <c r="N79" s="588">
        <f t="shared" si="14"/>
        <v>0</v>
      </c>
      <c r="O79" s="588">
        <f t="shared" si="14"/>
        <v>0</v>
      </c>
      <c r="P79" s="588">
        <f t="shared" si="14"/>
        <v>0</v>
      </c>
      <c r="Q79" s="588">
        <f t="shared" si="14"/>
        <v>0</v>
      </c>
      <c r="R79" s="592">
        <f t="shared" si="14"/>
        <v>0</v>
      </c>
    </row>
    <row r="80" spans="1:18">
      <c r="A80" s="40"/>
      <c r="B80" s="98" t="s">
        <v>12</v>
      </c>
      <c r="C80" s="591">
        <f t="shared" ref="C80:R80" si="15">IF(OR(C16=0,C38=0),0,C38/C16)</f>
        <v>0</v>
      </c>
      <c r="D80" s="588">
        <f t="shared" si="15"/>
        <v>0</v>
      </c>
      <c r="E80" s="588">
        <f t="shared" si="15"/>
        <v>0</v>
      </c>
      <c r="F80" s="588">
        <f t="shared" si="15"/>
        <v>0</v>
      </c>
      <c r="G80" s="588">
        <f t="shared" si="15"/>
        <v>0</v>
      </c>
      <c r="H80" s="588">
        <f t="shared" si="15"/>
        <v>0</v>
      </c>
      <c r="I80" s="588">
        <f t="shared" si="15"/>
        <v>0</v>
      </c>
      <c r="J80" s="588">
        <f t="shared" si="15"/>
        <v>0</v>
      </c>
      <c r="K80" s="588">
        <f t="shared" si="15"/>
        <v>0</v>
      </c>
      <c r="L80" s="588">
        <f t="shared" si="15"/>
        <v>0</v>
      </c>
      <c r="M80" s="588">
        <f t="shared" si="15"/>
        <v>0</v>
      </c>
      <c r="N80" s="588">
        <f t="shared" si="15"/>
        <v>0</v>
      </c>
      <c r="O80" s="588">
        <f t="shared" si="15"/>
        <v>0</v>
      </c>
      <c r="P80" s="588">
        <f t="shared" si="15"/>
        <v>0</v>
      </c>
      <c r="Q80" s="588">
        <f t="shared" si="15"/>
        <v>0</v>
      </c>
      <c r="R80" s="592">
        <f t="shared" si="15"/>
        <v>0</v>
      </c>
    </row>
    <row r="81" spans="1:32" s="2" customFormat="1">
      <c r="A81" s="40"/>
      <c r="B81" s="98" t="s">
        <v>13</v>
      </c>
      <c r="C81" s="591">
        <f t="shared" ref="C81:R81" si="16">IF(OR(C17=0,C39=0),0,C39/C17)</f>
        <v>0</v>
      </c>
      <c r="D81" s="588">
        <f t="shared" si="16"/>
        <v>0</v>
      </c>
      <c r="E81" s="588">
        <f t="shared" si="16"/>
        <v>0</v>
      </c>
      <c r="F81" s="588">
        <f t="shared" si="16"/>
        <v>0</v>
      </c>
      <c r="G81" s="588">
        <f t="shared" si="16"/>
        <v>0</v>
      </c>
      <c r="H81" s="588">
        <f t="shared" si="16"/>
        <v>0</v>
      </c>
      <c r="I81" s="588">
        <f t="shared" si="16"/>
        <v>0</v>
      </c>
      <c r="J81" s="588">
        <f t="shared" si="16"/>
        <v>0</v>
      </c>
      <c r="K81" s="588">
        <f t="shared" si="16"/>
        <v>0</v>
      </c>
      <c r="L81" s="588">
        <f t="shared" si="16"/>
        <v>0</v>
      </c>
      <c r="M81" s="588">
        <f t="shared" si="16"/>
        <v>0</v>
      </c>
      <c r="N81" s="588">
        <f t="shared" si="16"/>
        <v>0</v>
      </c>
      <c r="O81" s="588">
        <f t="shared" si="16"/>
        <v>0</v>
      </c>
      <c r="P81" s="588">
        <f t="shared" si="16"/>
        <v>0</v>
      </c>
      <c r="Q81" s="588">
        <f t="shared" si="16"/>
        <v>0</v>
      </c>
      <c r="R81" s="592">
        <f t="shared" si="16"/>
        <v>0</v>
      </c>
    </row>
    <row r="82" spans="1:32">
      <c r="A82" s="40"/>
      <c r="B82" s="98" t="s">
        <v>14</v>
      </c>
      <c r="C82" s="591">
        <f t="shared" ref="C82:R82" si="17">IF(OR(C18=0,C40=0),0,C40/C18)</f>
        <v>0</v>
      </c>
      <c r="D82" s="588">
        <f t="shared" si="17"/>
        <v>0</v>
      </c>
      <c r="E82" s="588">
        <f t="shared" si="17"/>
        <v>0</v>
      </c>
      <c r="F82" s="588">
        <f t="shared" si="17"/>
        <v>0</v>
      </c>
      <c r="G82" s="588">
        <f t="shared" si="17"/>
        <v>0</v>
      </c>
      <c r="H82" s="588">
        <f t="shared" si="17"/>
        <v>0</v>
      </c>
      <c r="I82" s="588">
        <f t="shared" si="17"/>
        <v>0</v>
      </c>
      <c r="J82" s="588">
        <f t="shared" si="17"/>
        <v>0</v>
      </c>
      <c r="K82" s="588">
        <f t="shared" si="17"/>
        <v>0</v>
      </c>
      <c r="L82" s="588">
        <f t="shared" si="17"/>
        <v>0</v>
      </c>
      <c r="M82" s="588">
        <f t="shared" si="17"/>
        <v>0</v>
      </c>
      <c r="N82" s="588">
        <f t="shared" si="17"/>
        <v>0</v>
      </c>
      <c r="O82" s="588">
        <f t="shared" si="17"/>
        <v>0</v>
      </c>
      <c r="P82" s="588">
        <f t="shared" si="17"/>
        <v>0</v>
      </c>
      <c r="Q82" s="588">
        <f t="shared" si="17"/>
        <v>0</v>
      </c>
      <c r="R82" s="592">
        <f t="shared" si="17"/>
        <v>0</v>
      </c>
    </row>
    <row r="83" spans="1:32" ht="15.75" thickBot="1">
      <c r="A83" s="40"/>
      <c r="B83" s="99" t="s">
        <v>15</v>
      </c>
      <c r="C83" s="763">
        <f t="shared" ref="C83:R83" si="18">IF(OR(C19=0,C41=0),0,C41/C19)</f>
        <v>0</v>
      </c>
      <c r="D83" s="764">
        <f t="shared" si="18"/>
        <v>0</v>
      </c>
      <c r="E83" s="764">
        <f t="shared" si="18"/>
        <v>0</v>
      </c>
      <c r="F83" s="764">
        <f t="shared" si="18"/>
        <v>0</v>
      </c>
      <c r="G83" s="764">
        <f t="shared" si="18"/>
        <v>0</v>
      </c>
      <c r="H83" s="764">
        <f t="shared" si="18"/>
        <v>0</v>
      </c>
      <c r="I83" s="764">
        <f t="shared" si="18"/>
        <v>0</v>
      </c>
      <c r="J83" s="764">
        <f t="shared" si="18"/>
        <v>0</v>
      </c>
      <c r="K83" s="764">
        <f t="shared" si="18"/>
        <v>0</v>
      </c>
      <c r="L83" s="764">
        <f t="shared" si="18"/>
        <v>0</v>
      </c>
      <c r="M83" s="764">
        <f t="shared" si="18"/>
        <v>0</v>
      </c>
      <c r="N83" s="764">
        <f t="shared" si="18"/>
        <v>0</v>
      </c>
      <c r="O83" s="764">
        <f t="shared" si="18"/>
        <v>0</v>
      </c>
      <c r="P83" s="764">
        <f t="shared" si="18"/>
        <v>0</v>
      </c>
      <c r="Q83" s="764">
        <f t="shared" si="18"/>
        <v>0</v>
      </c>
      <c r="R83" s="765">
        <f t="shared" si="18"/>
        <v>0</v>
      </c>
    </row>
    <row r="84" spans="1:32">
      <c r="A84" s="40"/>
      <c r="B84" s="1193" t="s">
        <v>228</v>
      </c>
      <c r="C84" s="806">
        <f>IF(OR(C20=0,C42=0),0,C42/C20)</f>
        <v>0</v>
      </c>
      <c r="D84" s="807">
        <f t="shared" ref="D84:R84" si="19">IF(OR(D20=0,D42=0),0,D42/D20)</f>
        <v>0</v>
      </c>
      <c r="E84" s="807">
        <f t="shared" si="19"/>
        <v>0</v>
      </c>
      <c r="F84" s="807">
        <f t="shared" si="19"/>
        <v>0</v>
      </c>
      <c r="G84" s="807">
        <f t="shared" si="19"/>
        <v>0</v>
      </c>
      <c r="H84" s="807">
        <f t="shared" si="19"/>
        <v>0</v>
      </c>
      <c r="I84" s="807">
        <f t="shared" si="19"/>
        <v>0</v>
      </c>
      <c r="J84" s="807">
        <f t="shared" si="19"/>
        <v>0</v>
      </c>
      <c r="K84" s="807">
        <f t="shared" si="19"/>
        <v>0</v>
      </c>
      <c r="L84" s="807">
        <f t="shared" si="19"/>
        <v>0</v>
      </c>
      <c r="M84" s="807">
        <f t="shared" si="19"/>
        <v>0</v>
      </c>
      <c r="N84" s="807">
        <f t="shared" si="19"/>
        <v>0</v>
      </c>
      <c r="O84" s="807">
        <f t="shared" si="19"/>
        <v>0</v>
      </c>
      <c r="P84" s="807">
        <f t="shared" si="19"/>
        <v>0</v>
      </c>
      <c r="Q84" s="807">
        <f t="shared" si="19"/>
        <v>0</v>
      </c>
      <c r="R84" s="808">
        <f t="shared" si="19"/>
        <v>0</v>
      </c>
    </row>
    <row r="85" spans="1:32" s="688" customFormat="1" ht="15.75" thickBot="1">
      <c r="A85" s="695"/>
      <c r="B85" s="1194"/>
      <c r="C85" s="809" t="str">
        <f>IF(OR(C20=0,C42=0)," ",C42/C20)</f>
        <v xml:space="preserve"> </v>
      </c>
      <c r="D85" s="810" t="str">
        <f t="shared" ref="D85:R85" si="20">IF(OR(D20=0,D42=0)," ",D42/D20)</f>
        <v xml:space="preserve"> </v>
      </c>
      <c r="E85" s="810" t="str">
        <f t="shared" si="20"/>
        <v xml:space="preserve"> </v>
      </c>
      <c r="F85" s="810" t="str">
        <f t="shared" si="20"/>
        <v xml:space="preserve"> </v>
      </c>
      <c r="G85" s="810" t="str">
        <f t="shared" si="20"/>
        <v xml:space="preserve"> </v>
      </c>
      <c r="H85" s="810" t="str">
        <f t="shared" si="20"/>
        <v xml:space="preserve"> </v>
      </c>
      <c r="I85" s="810" t="str">
        <f t="shared" si="20"/>
        <v xml:space="preserve"> </v>
      </c>
      <c r="J85" s="810" t="str">
        <f t="shared" si="20"/>
        <v xml:space="preserve"> </v>
      </c>
      <c r="K85" s="810" t="str">
        <f t="shared" si="20"/>
        <v xml:space="preserve"> </v>
      </c>
      <c r="L85" s="810" t="str">
        <f t="shared" si="20"/>
        <v xml:space="preserve"> </v>
      </c>
      <c r="M85" s="810" t="str">
        <f t="shared" si="20"/>
        <v xml:space="preserve"> </v>
      </c>
      <c r="N85" s="810" t="str">
        <f t="shared" si="20"/>
        <v xml:space="preserve"> </v>
      </c>
      <c r="O85" s="810" t="str">
        <f t="shared" si="20"/>
        <v xml:space="preserve"> </v>
      </c>
      <c r="P85" s="810" t="str">
        <f t="shared" si="20"/>
        <v xml:space="preserve"> </v>
      </c>
      <c r="Q85" s="810" t="str">
        <f t="shared" si="20"/>
        <v xml:space="preserve"> </v>
      </c>
      <c r="R85" s="811" t="str">
        <f t="shared" si="20"/>
        <v xml:space="preserve"> </v>
      </c>
      <c r="S85" s="689"/>
      <c r="T85" s="689"/>
      <c r="U85" s="689"/>
      <c r="V85" s="689"/>
      <c r="W85" s="689"/>
      <c r="X85" s="689"/>
      <c r="Y85" s="689"/>
      <c r="Z85" s="689"/>
      <c r="AA85" s="689"/>
      <c r="AB85" s="689"/>
      <c r="AC85" s="689"/>
      <c r="AD85" s="689"/>
      <c r="AE85" s="689"/>
      <c r="AF85" s="689"/>
    </row>
    <row r="86" spans="1:32" s="114" customFormat="1" ht="15.75" thickBot="1">
      <c r="A86" s="40"/>
      <c r="B86" s="635" t="s">
        <v>63</v>
      </c>
      <c r="C86" s="766" t="s">
        <v>16</v>
      </c>
      <c r="D86" s="734" t="e">
        <f>-(1-D84/C84)</f>
        <v>#DIV/0!</v>
      </c>
      <c r="E86" s="734" t="e">
        <f t="shared" ref="E86:R86" si="21">-(1-E84/D84)</f>
        <v>#DIV/0!</v>
      </c>
      <c r="F86" s="734" t="e">
        <f t="shared" si="21"/>
        <v>#DIV/0!</v>
      </c>
      <c r="G86" s="734" t="e">
        <f t="shared" si="21"/>
        <v>#DIV/0!</v>
      </c>
      <c r="H86" s="734" t="e">
        <f t="shared" si="21"/>
        <v>#DIV/0!</v>
      </c>
      <c r="I86" s="734" t="e">
        <f t="shared" si="21"/>
        <v>#DIV/0!</v>
      </c>
      <c r="J86" s="734" t="e">
        <f t="shared" si="21"/>
        <v>#DIV/0!</v>
      </c>
      <c r="K86" s="734" t="e">
        <f t="shared" si="21"/>
        <v>#DIV/0!</v>
      </c>
      <c r="L86" s="734" t="e">
        <f t="shared" si="21"/>
        <v>#DIV/0!</v>
      </c>
      <c r="M86" s="734" t="e">
        <f t="shared" si="21"/>
        <v>#DIV/0!</v>
      </c>
      <c r="N86" s="734" t="e">
        <f t="shared" si="21"/>
        <v>#DIV/0!</v>
      </c>
      <c r="O86" s="734" t="e">
        <f t="shared" si="21"/>
        <v>#DIV/0!</v>
      </c>
      <c r="P86" s="734" t="e">
        <f t="shared" si="21"/>
        <v>#DIV/0!</v>
      </c>
      <c r="Q86" s="734" t="e">
        <f t="shared" si="21"/>
        <v>#DIV/0!</v>
      </c>
      <c r="R86" s="735" t="e">
        <f t="shared" si="21"/>
        <v>#DIV/0!</v>
      </c>
      <c r="S86" s="2"/>
      <c r="T86" s="2"/>
      <c r="U86" s="2"/>
      <c r="V86" s="2"/>
      <c r="W86" s="2"/>
      <c r="X86" s="2"/>
      <c r="Y86" s="2"/>
      <c r="Z86" s="2"/>
      <c r="AA86" s="2"/>
      <c r="AB86" s="2"/>
      <c r="AC86" s="2"/>
      <c r="AD86" s="2"/>
      <c r="AE86" s="2"/>
      <c r="AF86" s="2"/>
    </row>
    <row r="87" spans="1:32" s="114" customFormat="1">
      <c r="A87" s="40"/>
      <c r="B87" s="740" t="s">
        <v>276</v>
      </c>
      <c r="C87" s="741"/>
      <c r="D87" s="812" t="e">
        <f ca="1">OFFSET(C71,13,MATCH(2010+MATCH(TRUE,INDEX(C84:R84&gt;0,0),0)-1,C71:R71,0)-1)</f>
        <v>#N/A</v>
      </c>
      <c r="E87" s="691"/>
      <c r="F87" s="12"/>
      <c r="G87" s="12"/>
      <c r="H87" s="12"/>
      <c r="I87" s="12"/>
      <c r="J87" s="12"/>
      <c r="K87" s="12"/>
      <c r="L87" s="12"/>
      <c r="M87" s="12"/>
      <c r="N87" s="12"/>
      <c r="O87" s="12"/>
      <c r="P87" s="12"/>
      <c r="Q87" s="12"/>
      <c r="R87" s="12"/>
      <c r="S87" s="2"/>
      <c r="T87" s="2"/>
      <c r="U87" s="2"/>
      <c r="V87" s="2"/>
      <c r="W87" s="2"/>
      <c r="X87" s="2"/>
      <c r="Y87" s="2"/>
      <c r="Z87" s="2"/>
      <c r="AA87" s="2"/>
      <c r="AB87" s="2"/>
      <c r="AC87" s="2"/>
      <c r="AD87" s="2"/>
      <c r="AE87" s="2"/>
      <c r="AF87" s="2"/>
    </row>
    <row r="88" spans="1:32" s="688" customFormat="1">
      <c r="A88" s="695"/>
      <c r="B88" s="743" t="s">
        <v>274</v>
      </c>
      <c r="C88" s="739" t="e">
        <f ca="1">OFFSET(C71,0,MATCH(2010+MATCH(TRUE,INDEX(C84:R84&gt;0,0),0)-1,C71:R71)+MATCH(0,INDIRECT(CELL("adresse",INDEX(C84:R84,0,MATCH(2010+MATCH(TRUE,INDEX(C84:R84&gt;0,0),0)-1,C71:R71)))):R84,0)-1-4)</f>
        <v>#N/A</v>
      </c>
      <c r="D88" s="813" t="e">
        <f ca="1">OFFSET(C84,0,MATCH(2010+MATCH(TRUE,INDEX(C84:R84&gt;0,0),0)-1,C71:R71)+MATCH(0,INDIRECT(CELL("adresse",INDEX(C84:R84,0,MATCH(2010+MATCH(TRUE,INDEX(C84:R84&gt;0,0),0)-1,C71:R71)))):R84,0)-1-4)</f>
        <v>#N/A</v>
      </c>
      <c r="E88" s="691"/>
      <c r="F88" s="691"/>
      <c r="G88" s="691"/>
      <c r="H88" s="691"/>
      <c r="I88" s="691"/>
      <c r="J88" s="691"/>
      <c r="K88" s="691"/>
      <c r="L88" s="691"/>
      <c r="M88" s="691"/>
      <c r="N88" s="691"/>
      <c r="O88" s="691"/>
      <c r="P88" s="691"/>
      <c r="Q88" s="691"/>
      <c r="R88" s="691"/>
      <c r="S88" s="689"/>
      <c r="T88" s="689"/>
      <c r="U88" s="689"/>
      <c r="V88" s="689"/>
      <c r="W88" s="689"/>
      <c r="X88" s="689"/>
      <c r="Y88" s="689"/>
      <c r="Z88" s="689"/>
      <c r="AA88" s="689"/>
      <c r="AB88" s="689"/>
      <c r="AC88" s="689"/>
      <c r="AD88" s="689"/>
      <c r="AE88" s="689"/>
      <c r="AF88" s="689"/>
    </row>
    <row r="89" spans="1:32" s="688" customFormat="1">
      <c r="A89" s="695"/>
      <c r="B89" s="743" t="s">
        <v>275</v>
      </c>
      <c r="C89" s="739" t="e">
        <f ca="1">OFFSET(C71,0,MATCH(2010+MATCH(TRUE,INDEX(C84:R84&gt;0,0),0)-1,C71:R71)+MATCH(0,INDIRECT(CELL("adresse",INDEX(C84:R84,0,MATCH(2010+MATCH(TRUE,INDEX(C84:R84&gt;0,0),0)-1,C71:R71)))):R84,0)-1-3)</f>
        <v>#N/A</v>
      </c>
      <c r="D89" s="813" t="e">
        <f ca="1">OFFSET(C84,0,MATCH(2010+MATCH(TRUE,INDEX(C84:R84&gt;0,0),0)-1,C71:R71)+MATCH(0,INDIRECT(CELL("adresse",INDEX(C84:R84,0,MATCH(2010+MATCH(TRUE,INDEX(C84:R84&gt;0,0),0)-1,C71:R71)))):R84,0)-1-3)</f>
        <v>#N/A</v>
      </c>
      <c r="E89" s="691"/>
      <c r="F89" s="691"/>
      <c r="G89" s="691"/>
      <c r="H89" s="691"/>
      <c r="I89" s="691"/>
      <c r="J89" s="691"/>
      <c r="K89" s="691"/>
      <c r="L89" s="691"/>
      <c r="M89" s="691"/>
      <c r="N89" s="691"/>
      <c r="O89" s="691"/>
      <c r="P89" s="691"/>
      <c r="Q89" s="691"/>
      <c r="R89" s="691"/>
      <c r="S89" s="689"/>
      <c r="T89" s="689"/>
      <c r="U89" s="689"/>
      <c r="V89" s="689"/>
      <c r="W89" s="689"/>
      <c r="X89" s="689"/>
      <c r="Y89" s="689"/>
      <c r="Z89" s="689"/>
      <c r="AA89" s="689"/>
      <c r="AB89" s="689"/>
      <c r="AC89" s="689"/>
      <c r="AD89" s="689"/>
      <c r="AE89" s="689"/>
      <c r="AF89" s="689"/>
    </row>
    <row r="90" spans="1:32" s="688" customFormat="1" ht="15.75" thickBot="1">
      <c r="A90" s="695"/>
      <c r="B90" s="745" t="s">
        <v>277</v>
      </c>
      <c r="C90" s="746" t="e">
        <f ca="1">OFFSET(C71,0,MATCH(2010+MATCH(TRUE,INDEX(C84:R84&gt;0,0),0)-1,C71:R71)+MATCH(0,INDIRECT(CELL("adresse",INDEX(C84:R84,0,MATCH(2010+MATCH(TRUE,INDEX(C84:R84&gt;0,0),0)-1,C71:R71)))):R84,0)-1-2)</f>
        <v>#N/A</v>
      </c>
      <c r="D90" s="814" t="e">
        <f ca="1">OFFSET(C84,0,MATCH(2010+MATCH(TRUE,INDEX(C84:R84&gt;0,0),0)-1,C71:R71)+MATCH(0,INDIRECT(CELL("adresse",INDEX(C84:R84,0,MATCH(2010+MATCH(TRUE,INDEX(C84:R84&gt;0,0),0)-1,C71:R71)))):R84,0)-1-2)</f>
        <v>#N/A</v>
      </c>
      <c r="E90" s="691"/>
      <c r="F90" s="691"/>
      <c r="G90" s="691"/>
      <c r="H90" s="691"/>
      <c r="I90" s="691"/>
      <c r="J90" s="691"/>
      <c r="K90" s="691"/>
      <c r="L90" s="691"/>
      <c r="M90" s="691"/>
      <c r="N90" s="691"/>
      <c r="O90" s="691"/>
      <c r="P90" s="691"/>
      <c r="Q90" s="691"/>
      <c r="R90" s="691"/>
      <c r="S90" s="689"/>
      <c r="T90" s="689"/>
      <c r="U90" s="689"/>
      <c r="V90" s="689"/>
      <c r="W90" s="689"/>
      <c r="X90" s="689"/>
      <c r="Y90" s="689"/>
      <c r="Z90" s="689"/>
      <c r="AA90" s="689"/>
      <c r="AB90" s="689"/>
      <c r="AC90" s="689"/>
      <c r="AD90" s="689"/>
      <c r="AE90" s="689"/>
      <c r="AF90" s="689"/>
    </row>
    <row r="91" spans="1:32" s="2" customFormat="1" ht="34.5" customHeight="1" thickBot="1">
      <c r="A91" s="12"/>
      <c r="B91" s="19"/>
      <c r="C91" s="12"/>
      <c r="D91" s="12"/>
      <c r="E91" s="12"/>
      <c r="F91" s="12"/>
      <c r="G91" s="12"/>
      <c r="H91" s="12"/>
      <c r="I91" s="12"/>
      <c r="J91" s="12"/>
      <c r="K91" s="12"/>
      <c r="L91" s="12"/>
      <c r="M91" s="12"/>
      <c r="N91" s="12"/>
      <c r="O91" s="12"/>
      <c r="P91" s="12"/>
      <c r="Q91" s="12"/>
      <c r="R91" s="12"/>
    </row>
    <row r="92" spans="1:32" s="2" customFormat="1" ht="24.6" customHeight="1" thickBot="1">
      <c r="A92" s="12"/>
      <c r="B92" s="1150" t="s">
        <v>242</v>
      </c>
      <c r="C92" s="1151"/>
      <c r="D92" s="1151"/>
      <c r="E92" s="1151"/>
      <c r="F92" s="1151"/>
      <c r="G92" s="1151"/>
      <c r="H92" s="1151"/>
      <c r="I92" s="1151"/>
      <c r="J92" s="1151"/>
      <c r="K92" s="1151"/>
      <c r="L92" s="1151"/>
      <c r="M92" s="1151"/>
      <c r="N92" s="1151"/>
      <c r="O92" s="1151"/>
      <c r="P92" s="1151"/>
      <c r="Q92" s="1151"/>
      <c r="R92" s="1152"/>
    </row>
    <row r="93" spans="1:32" s="2" customFormat="1">
      <c r="A93" s="12"/>
      <c r="B93" s="19"/>
      <c r="C93" s="12"/>
      <c r="D93" s="12"/>
      <c r="E93" s="12"/>
      <c r="F93" s="12"/>
      <c r="G93" s="12"/>
      <c r="H93" s="12"/>
      <c r="I93" s="12"/>
      <c r="J93" s="12"/>
      <c r="K93" s="12"/>
      <c r="L93" s="12"/>
      <c r="M93" s="12"/>
      <c r="N93" s="12"/>
      <c r="O93" s="12"/>
      <c r="P93" s="12"/>
      <c r="Q93" s="12"/>
      <c r="R93" s="12"/>
    </row>
    <row r="94" spans="1:32" s="2" customFormat="1" ht="15.75">
      <c r="A94" s="12"/>
      <c r="B94" s="1189" t="s">
        <v>266</v>
      </c>
      <c r="C94" s="1100"/>
      <c r="D94" s="1100"/>
      <c r="E94" s="1100"/>
      <c r="F94" s="1100"/>
      <c r="G94" s="1100"/>
      <c r="H94" s="1100"/>
      <c r="I94" s="1100"/>
      <c r="J94" s="1100"/>
      <c r="K94" s="1100"/>
      <c r="L94" s="1100"/>
      <c r="M94" s="1100"/>
      <c r="N94" s="1100"/>
      <c r="O94" s="1100"/>
      <c r="P94" s="1100"/>
      <c r="Q94" s="1100"/>
      <c r="R94" s="1101"/>
    </row>
    <row r="95" spans="1:32" s="2" customFormat="1" ht="15.75" thickBot="1">
      <c r="A95" s="12"/>
      <c r="B95" s="19"/>
      <c r="C95" s="12"/>
      <c r="D95" s="12"/>
      <c r="E95" s="12"/>
      <c r="F95" s="12"/>
      <c r="G95" s="12"/>
      <c r="H95" s="12"/>
      <c r="I95" s="12"/>
      <c r="J95" s="12"/>
      <c r="K95" s="12"/>
      <c r="L95" s="12"/>
      <c r="M95" s="12"/>
      <c r="N95" s="12"/>
      <c r="O95" s="12"/>
      <c r="P95" s="12"/>
      <c r="Q95" s="12"/>
      <c r="R95" s="12"/>
    </row>
    <row r="96" spans="1:32" s="30" customFormat="1" ht="24.95" customHeight="1" thickBot="1">
      <c r="A96" s="128"/>
      <c r="B96" s="1158" t="s">
        <v>70</v>
      </c>
      <c r="C96" s="1159"/>
      <c r="D96" s="1159"/>
      <c r="E96" s="1159"/>
      <c r="F96" s="1159"/>
      <c r="G96" s="1159"/>
      <c r="H96" s="1159"/>
      <c r="I96" s="1159"/>
      <c r="J96" s="1159"/>
      <c r="K96" s="1159"/>
      <c r="L96" s="1159"/>
      <c r="M96" s="1159"/>
      <c r="N96" s="1159"/>
      <c r="O96" s="1159"/>
      <c r="P96" s="1159"/>
      <c r="Q96" s="1159"/>
      <c r="R96" s="1160"/>
    </row>
    <row r="97" spans="1:32" s="2" customFormat="1" ht="15.75" thickBot="1">
      <c r="A97" s="12"/>
      <c r="B97" s="44" t="s">
        <v>44</v>
      </c>
      <c r="C97" s="155">
        <v>2010</v>
      </c>
      <c r="D97" s="156">
        <v>2011</v>
      </c>
      <c r="E97" s="156">
        <v>2012</v>
      </c>
      <c r="F97" s="156">
        <v>2013</v>
      </c>
      <c r="G97" s="156">
        <v>2014</v>
      </c>
      <c r="H97" s="156">
        <v>2015</v>
      </c>
      <c r="I97" s="156">
        <v>2016</v>
      </c>
      <c r="J97" s="156">
        <v>2017</v>
      </c>
      <c r="K97" s="156">
        <v>2018</v>
      </c>
      <c r="L97" s="156">
        <v>2019</v>
      </c>
      <c r="M97" s="156">
        <v>2020</v>
      </c>
      <c r="N97" s="156">
        <v>2021</v>
      </c>
      <c r="O97" s="156">
        <v>2022</v>
      </c>
      <c r="P97" s="156">
        <v>2023</v>
      </c>
      <c r="Q97" s="156">
        <v>2024</v>
      </c>
      <c r="R97" s="157">
        <v>2025</v>
      </c>
    </row>
    <row r="98" spans="1:32" s="2" customFormat="1">
      <c r="A98" s="12"/>
      <c r="B98" s="104" t="s">
        <v>4</v>
      </c>
      <c r="C98" s="509">
        <v>0</v>
      </c>
      <c r="D98" s="510">
        <v>0</v>
      </c>
      <c r="E98" s="510">
        <v>0</v>
      </c>
      <c r="F98" s="510">
        <v>0</v>
      </c>
      <c r="G98" s="510">
        <v>0</v>
      </c>
      <c r="H98" s="510">
        <v>0</v>
      </c>
      <c r="I98" s="510">
        <v>0</v>
      </c>
      <c r="J98" s="510">
        <v>0</v>
      </c>
      <c r="K98" s="510">
        <v>0</v>
      </c>
      <c r="L98" s="510">
        <v>0</v>
      </c>
      <c r="M98" s="510">
        <v>0</v>
      </c>
      <c r="N98" s="510">
        <v>0</v>
      </c>
      <c r="O98" s="510">
        <v>0</v>
      </c>
      <c r="P98" s="510">
        <v>0</v>
      </c>
      <c r="Q98" s="510">
        <v>0</v>
      </c>
      <c r="R98" s="503">
        <v>0</v>
      </c>
    </row>
    <row r="99" spans="1:32" s="2" customFormat="1">
      <c r="A99" s="12"/>
      <c r="B99" s="97" t="s">
        <v>5</v>
      </c>
      <c r="C99" s="436">
        <v>0</v>
      </c>
      <c r="D99" s="437">
        <v>0</v>
      </c>
      <c r="E99" s="437">
        <v>0</v>
      </c>
      <c r="F99" s="437">
        <v>0</v>
      </c>
      <c r="G99" s="437">
        <v>0</v>
      </c>
      <c r="H99" s="437">
        <v>0</v>
      </c>
      <c r="I99" s="437">
        <v>0</v>
      </c>
      <c r="J99" s="437">
        <v>0</v>
      </c>
      <c r="K99" s="437">
        <v>0</v>
      </c>
      <c r="L99" s="437">
        <v>0</v>
      </c>
      <c r="M99" s="437">
        <v>0</v>
      </c>
      <c r="N99" s="437">
        <v>0</v>
      </c>
      <c r="O99" s="437">
        <v>0</v>
      </c>
      <c r="P99" s="437">
        <v>0</v>
      </c>
      <c r="Q99" s="437">
        <v>0</v>
      </c>
      <c r="R99" s="505">
        <v>0</v>
      </c>
    </row>
    <row r="100" spans="1:32" s="2" customFormat="1">
      <c r="A100" s="12"/>
      <c r="B100" s="98" t="s">
        <v>6</v>
      </c>
      <c r="C100" s="436">
        <v>0</v>
      </c>
      <c r="D100" s="437">
        <v>0</v>
      </c>
      <c r="E100" s="437">
        <v>0</v>
      </c>
      <c r="F100" s="437">
        <v>0</v>
      </c>
      <c r="G100" s="437">
        <v>0</v>
      </c>
      <c r="H100" s="437">
        <v>0</v>
      </c>
      <c r="I100" s="437">
        <v>0</v>
      </c>
      <c r="J100" s="437">
        <v>0</v>
      </c>
      <c r="K100" s="437">
        <v>0</v>
      </c>
      <c r="L100" s="437">
        <v>0</v>
      </c>
      <c r="M100" s="437">
        <v>0</v>
      </c>
      <c r="N100" s="437">
        <v>0</v>
      </c>
      <c r="O100" s="437">
        <v>0</v>
      </c>
      <c r="P100" s="437">
        <v>0</v>
      </c>
      <c r="Q100" s="437">
        <v>0</v>
      </c>
      <c r="R100" s="505">
        <v>0</v>
      </c>
    </row>
    <row r="101" spans="1:32" s="2" customFormat="1">
      <c r="A101" s="12"/>
      <c r="B101" s="98" t="s">
        <v>7</v>
      </c>
      <c r="C101" s="436">
        <v>0</v>
      </c>
      <c r="D101" s="437">
        <v>0</v>
      </c>
      <c r="E101" s="437">
        <v>0</v>
      </c>
      <c r="F101" s="437">
        <v>0</v>
      </c>
      <c r="G101" s="437">
        <v>0</v>
      </c>
      <c r="H101" s="437">
        <v>0</v>
      </c>
      <c r="I101" s="437">
        <v>0</v>
      </c>
      <c r="J101" s="437">
        <v>0</v>
      </c>
      <c r="K101" s="437">
        <v>0</v>
      </c>
      <c r="L101" s="437">
        <v>0</v>
      </c>
      <c r="M101" s="437">
        <v>0</v>
      </c>
      <c r="N101" s="437">
        <v>0</v>
      </c>
      <c r="O101" s="437">
        <v>0</v>
      </c>
      <c r="P101" s="437">
        <v>0</v>
      </c>
      <c r="Q101" s="437">
        <v>0</v>
      </c>
      <c r="R101" s="505">
        <v>0</v>
      </c>
    </row>
    <row r="102" spans="1:32" s="2" customFormat="1">
      <c r="A102" s="12"/>
      <c r="B102" s="98" t="s">
        <v>8</v>
      </c>
      <c r="C102" s="436">
        <v>0</v>
      </c>
      <c r="D102" s="437">
        <v>0</v>
      </c>
      <c r="E102" s="437">
        <v>0</v>
      </c>
      <c r="F102" s="437">
        <v>0</v>
      </c>
      <c r="G102" s="437">
        <v>0</v>
      </c>
      <c r="H102" s="437">
        <v>0</v>
      </c>
      <c r="I102" s="437">
        <v>0</v>
      </c>
      <c r="J102" s="437">
        <v>0</v>
      </c>
      <c r="K102" s="437">
        <v>0</v>
      </c>
      <c r="L102" s="437">
        <v>0</v>
      </c>
      <c r="M102" s="437">
        <v>0</v>
      </c>
      <c r="N102" s="437">
        <v>0</v>
      </c>
      <c r="O102" s="437">
        <v>0</v>
      </c>
      <c r="P102" s="437">
        <v>0</v>
      </c>
      <c r="Q102" s="437">
        <v>0</v>
      </c>
      <c r="R102" s="505">
        <v>0</v>
      </c>
    </row>
    <row r="103" spans="1:32" s="2" customFormat="1">
      <c r="A103" s="12"/>
      <c r="B103" s="98" t="s">
        <v>9</v>
      </c>
      <c r="C103" s="436">
        <v>0</v>
      </c>
      <c r="D103" s="437">
        <v>0</v>
      </c>
      <c r="E103" s="437">
        <v>0</v>
      </c>
      <c r="F103" s="437">
        <v>0</v>
      </c>
      <c r="G103" s="437">
        <v>0</v>
      </c>
      <c r="H103" s="437">
        <v>0</v>
      </c>
      <c r="I103" s="437">
        <v>0</v>
      </c>
      <c r="J103" s="437">
        <v>0</v>
      </c>
      <c r="K103" s="437">
        <v>0</v>
      </c>
      <c r="L103" s="437">
        <v>0</v>
      </c>
      <c r="M103" s="437">
        <v>0</v>
      </c>
      <c r="N103" s="437">
        <v>0</v>
      </c>
      <c r="O103" s="437">
        <v>0</v>
      </c>
      <c r="P103" s="437">
        <v>0</v>
      </c>
      <c r="Q103" s="437">
        <v>0</v>
      </c>
      <c r="R103" s="505">
        <v>0</v>
      </c>
    </row>
    <row r="104" spans="1:32" s="2" customFormat="1">
      <c r="A104" s="12"/>
      <c r="B104" s="98" t="s">
        <v>10</v>
      </c>
      <c r="C104" s="436">
        <v>0</v>
      </c>
      <c r="D104" s="437">
        <v>0</v>
      </c>
      <c r="E104" s="437">
        <v>0</v>
      </c>
      <c r="F104" s="437">
        <v>0</v>
      </c>
      <c r="G104" s="437">
        <v>0</v>
      </c>
      <c r="H104" s="437">
        <v>0</v>
      </c>
      <c r="I104" s="437">
        <v>0</v>
      </c>
      <c r="J104" s="437">
        <v>0</v>
      </c>
      <c r="K104" s="437">
        <v>0</v>
      </c>
      <c r="L104" s="437">
        <v>0</v>
      </c>
      <c r="M104" s="437">
        <v>0</v>
      </c>
      <c r="N104" s="437">
        <v>0</v>
      </c>
      <c r="O104" s="437">
        <v>0</v>
      </c>
      <c r="P104" s="437">
        <v>0</v>
      </c>
      <c r="Q104" s="437">
        <v>0</v>
      </c>
      <c r="R104" s="505">
        <v>0</v>
      </c>
    </row>
    <row r="105" spans="1:32" s="2" customFormat="1">
      <c r="A105" s="12"/>
      <c r="B105" s="98" t="s">
        <v>11</v>
      </c>
      <c r="C105" s="436">
        <v>0</v>
      </c>
      <c r="D105" s="437">
        <v>0</v>
      </c>
      <c r="E105" s="437">
        <v>0</v>
      </c>
      <c r="F105" s="437">
        <v>0</v>
      </c>
      <c r="G105" s="437">
        <v>0</v>
      </c>
      <c r="H105" s="437">
        <v>0</v>
      </c>
      <c r="I105" s="437">
        <v>0</v>
      </c>
      <c r="J105" s="437">
        <v>0</v>
      </c>
      <c r="K105" s="437">
        <v>0</v>
      </c>
      <c r="L105" s="437">
        <v>0</v>
      </c>
      <c r="M105" s="437">
        <v>0</v>
      </c>
      <c r="N105" s="437">
        <v>0</v>
      </c>
      <c r="O105" s="437">
        <v>0</v>
      </c>
      <c r="P105" s="437">
        <v>0</v>
      </c>
      <c r="Q105" s="437">
        <v>0</v>
      </c>
      <c r="R105" s="505">
        <v>0</v>
      </c>
    </row>
    <row r="106" spans="1:32" s="2" customFormat="1">
      <c r="A106" s="12"/>
      <c r="B106" s="98" t="s">
        <v>12</v>
      </c>
      <c r="C106" s="436">
        <v>0</v>
      </c>
      <c r="D106" s="437">
        <v>0</v>
      </c>
      <c r="E106" s="437">
        <v>0</v>
      </c>
      <c r="F106" s="437">
        <v>0</v>
      </c>
      <c r="G106" s="437">
        <v>0</v>
      </c>
      <c r="H106" s="437">
        <v>0</v>
      </c>
      <c r="I106" s="437">
        <v>0</v>
      </c>
      <c r="J106" s="437">
        <v>0</v>
      </c>
      <c r="K106" s="437">
        <v>0</v>
      </c>
      <c r="L106" s="437">
        <v>0</v>
      </c>
      <c r="M106" s="437">
        <v>0</v>
      </c>
      <c r="N106" s="437">
        <v>0</v>
      </c>
      <c r="O106" s="437">
        <v>0</v>
      </c>
      <c r="P106" s="437">
        <v>0</v>
      </c>
      <c r="Q106" s="437">
        <v>0</v>
      </c>
      <c r="R106" s="505">
        <v>0</v>
      </c>
    </row>
    <row r="107" spans="1:32">
      <c r="B107" s="98" t="s">
        <v>13</v>
      </c>
      <c r="C107" s="436">
        <v>0</v>
      </c>
      <c r="D107" s="437">
        <v>0</v>
      </c>
      <c r="E107" s="437">
        <v>0</v>
      </c>
      <c r="F107" s="437">
        <v>0</v>
      </c>
      <c r="G107" s="437">
        <v>0</v>
      </c>
      <c r="H107" s="437">
        <v>0</v>
      </c>
      <c r="I107" s="437">
        <v>0</v>
      </c>
      <c r="J107" s="437">
        <v>0</v>
      </c>
      <c r="K107" s="437">
        <v>0</v>
      </c>
      <c r="L107" s="437">
        <v>0</v>
      </c>
      <c r="M107" s="437">
        <v>0</v>
      </c>
      <c r="N107" s="437">
        <v>0</v>
      </c>
      <c r="O107" s="437">
        <v>0</v>
      </c>
      <c r="P107" s="437">
        <v>0</v>
      </c>
      <c r="Q107" s="437">
        <v>0</v>
      </c>
      <c r="R107" s="505">
        <v>0</v>
      </c>
    </row>
    <row r="108" spans="1:32">
      <c r="B108" s="98" t="s">
        <v>14</v>
      </c>
      <c r="C108" s="436">
        <v>0</v>
      </c>
      <c r="D108" s="437">
        <v>0</v>
      </c>
      <c r="E108" s="437">
        <v>0</v>
      </c>
      <c r="F108" s="437">
        <v>0</v>
      </c>
      <c r="G108" s="437">
        <v>0</v>
      </c>
      <c r="H108" s="437">
        <v>0</v>
      </c>
      <c r="I108" s="437">
        <v>0</v>
      </c>
      <c r="J108" s="437">
        <v>0</v>
      </c>
      <c r="K108" s="437">
        <v>0</v>
      </c>
      <c r="L108" s="437">
        <v>0</v>
      </c>
      <c r="M108" s="437">
        <v>0</v>
      </c>
      <c r="N108" s="437">
        <v>0</v>
      </c>
      <c r="O108" s="437">
        <v>0</v>
      </c>
      <c r="P108" s="437">
        <v>0</v>
      </c>
      <c r="Q108" s="437">
        <v>0</v>
      </c>
      <c r="R108" s="505">
        <v>0</v>
      </c>
    </row>
    <row r="109" spans="1:32" ht="15.75" thickBot="1">
      <c r="B109" s="105" t="s">
        <v>15</v>
      </c>
      <c r="C109" s="686">
        <v>0</v>
      </c>
      <c r="D109" s="511">
        <v>0</v>
      </c>
      <c r="E109" s="511">
        <v>0</v>
      </c>
      <c r="F109" s="511">
        <v>0</v>
      </c>
      <c r="G109" s="511">
        <v>0</v>
      </c>
      <c r="H109" s="511">
        <v>0</v>
      </c>
      <c r="I109" s="511">
        <v>0</v>
      </c>
      <c r="J109" s="511">
        <v>0</v>
      </c>
      <c r="K109" s="511">
        <v>0</v>
      </c>
      <c r="L109" s="511">
        <v>0</v>
      </c>
      <c r="M109" s="511">
        <v>0</v>
      </c>
      <c r="N109" s="511">
        <v>0</v>
      </c>
      <c r="O109" s="511">
        <v>0</v>
      </c>
      <c r="P109" s="511">
        <v>0</v>
      </c>
      <c r="Q109" s="511">
        <v>0</v>
      </c>
      <c r="R109" s="507">
        <v>0</v>
      </c>
    </row>
    <row r="110" spans="1:32" ht="26.1" customHeight="1" thickBot="1">
      <c r="B110" s="19"/>
      <c r="C110" s="12"/>
      <c r="D110" s="12"/>
      <c r="E110" s="12"/>
      <c r="F110" s="12"/>
      <c r="G110" s="12"/>
      <c r="H110" s="12"/>
      <c r="I110" s="12"/>
      <c r="J110" s="12"/>
      <c r="K110" s="12"/>
      <c r="L110" s="12"/>
      <c r="M110" s="12"/>
      <c r="N110" s="12"/>
      <c r="O110" s="12"/>
      <c r="P110" s="12"/>
      <c r="Q110" s="12"/>
    </row>
    <row r="111" spans="1:32" s="35" customFormat="1" ht="24.95" customHeight="1" thickBot="1">
      <c r="A111" s="128"/>
      <c r="B111" s="1158" t="s">
        <v>71</v>
      </c>
      <c r="C111" s="1159"/>
      <c r="D111" s="1159"/>
      <c r="E111" s="1159"/>
      <c r="F111" s="1159"/>
      <c r="G111" s="1159"/>
      <c r="H111" s="1159"/>
      <c r="I111" s="1159"/>
      <c r="J111" s="1159"/>
      <c r="K111" s="1159"/>
      <c r="L111" s="1159"/>
      <c r="M111" s="1159"/>
      <c r="N111" s="1159"/>
      <c r="O111" s="1159"/>
      <c r="P111" s="1159"/>
      <c r="Q111" s="1159"/>
      <c r="R111" s="1160"/>
      <c r="S111" s="30"/>
      <c r="T111" s="30"/>
      <c r="U111" s="30"/>
      <c r="V111" s="30"/>
      <c r="W111" s="30"/>
      <c r="X111" s="30"/>
      <c r="Y111" s="30"/>
      <c r="Z111" s="30"/>
      <c r="AA111" s="30"/>
      <c r="AB111" s="30"/>
      <c r="AC111" s="30"/>
      <c r="AD111" s="30"/>
      <c r="AE111" s="30"/>
      <c r="AF111" s="30"/>
    </row>
    <row r="112" spans="1:32" ht="15.75" thickBot="1">
      <c r="B112" s="43" t="s">
        <v>45</v>
      </c>
      <c r="C112" s="201">
        <v>2010</v>
      </c>
      <c r="D112" s="202">
        <v>2011</v>
      </c>
      <c r="E112" s="202">
        <v>2012</v>
      </c>
      <c r="F112" s="202">
        <v>2013</v>
      </c>
      <c r="G112" s="202">
        <v>2014</v>
      </c>
      <c r="H112" s="202">
        <v>2015</v>
      </c>
      <c r="I112" s="202">
        <v>2016</v>
      </c>
      <c r="J112" s="202">
        <v>2017</v>
      </c>
      <c r="K112" s="202">
        <v>2018</v>
      </c>
      <c r="L112" s="202">
        <v>2019</v>
      </c>
      <c r="M112" s="202">
        <v>2020</v>
      </c>
      <c r="N112" s="202">
        <v>2021</v>
      </c>
      <c r="O112" s="202">
        <v>2022</v>
      </c>
      <c r="P112" s="202">
        <v>2023</v>
      </c>
      <c r="Q112" s="202">
        <v>2024</v>
      </c>
      <c r="R112" s="203">
        <v>2025</v>
      </c>
    </row>
    <row r="113" spans="1:18">
      <c r="B113" s="788" t="s">
        <v>4</v>
      </c>
      <c r="C113" s="205" t="str">
        <f>IF(OR(C99=0,C98=0),"",C99-C98)</f>
        <v/>
      </c>
      <c r="D113" s="206" t="str">
        <f t="shared" ref="D113:R113" si="22">IF(OR(D99=0,D98=0),"",D99-D98)</f>
        <v/>
      </c>
      <c r="E113" s="206" t="str">
        <f t="shared" si="22"/>
        <v/>
      </c>
      <c r="F113" s="206" t="str">
        <f t="shared" si="22"/>
        <v/>
      </c>
      <c r="G113" s="206" t="str">
        <f t="shared" si="22"/>
        <v/>
      </c>
      <c r="H113" s="206" t="str">
        <f t="shared" si="22"/>
        <v/>
      </c>
      <c r="I113" s="206" t="str">
        <f t="shared" si="22"/>
        <v/>
      </c>
      <c r="J113" s="206" t="str">
        <f t="shared" si="22"/>
        <v/>
      </c>
      <c r="K113" s="206" t="str">
        <f t="shared" si="22"/>
        <v/>
      </c>
      <c r="L113" s="206" t="str">
        <f t="shared" si="22"/>
        <v/>
      </c>
      <c r="M113" s="206" t="str">
        <f t="shared" si="22"/>
        <v/>
      </c>
      <c r="N113" s="206" t="str">
        <f t="shared" si="22"/>
        <v/>
      </c>
      <c r="O113" s="206" t="str">
        <f t="shared" si="22"/>
        <v/>
      </c>
      <c r="P113" s="206" t="str">
        <f t="shared" si="22"/>
        <v/>
      </c>
      <c r="Q113" s="206" t="str">
        <f t="shared" si="22"/>
        <v/>
      </c>
      <c r="R113" s="207" t="str">
        <f t="shared" si="22"/>
        <v/>
      </c>
    </row>
    <row r="114" spans="1:18">
      <c r="B114" s="186" t="s">
        <v>5</v>
      </c>
      <c r="C114" s="208" t="str">
        <f t="shared" ref="C114:R123" si="23">IF(OR(C100=0,C99=0),"",C100-C99)</f>
        <v/>
      </c>
      <c r="D114" s="204" t="str">
        <f t="shared" si="23"/>
        <v/>
      </c>
      <c r="E114" s="204" t="str">
        <f t="shared" si="23"/>
        <v/>
      </c>
      <c r="F114" s="204" t="str">
        <f t="shared" si="23"/>
        <v/>
      </c>
      <c r="G114" s="204" t="str">
        <f t="shared" si="23"/>
        <v/>
      </c>
      <c r="H114" s="204" t="str">
        <f t="shared" si="23"/>
        <v/>
      </c>
      <c r="I114" s="204" t="str">
        <f t="shared" si="23"/>
        <v/>
      </c>
      <c r="J114" s="204" t="str">
        <f t="shared" si="23"/>
        <v/>
      </c>
      <c r="K114" s="204" t="str">
        <f t="shared" si="23"/>
        <v/>
      </c>
      <c r="L114" s="204" t="str">
        <f t="shared" si="23"/>
        <v/>
      </c>
      <c r="M114" s="204" t="str">
        <f t="shared" si="23"/>
        <v/>
      </c>
      <c r="N114" s="204" t="str">
        <f t="shared" si="23"/>
        <v/>
      </c>
      <c r="O114" s="204" t="str">
        <f t="shared" si="23"/>
        <v/>
      </c>
      <c r="P114" s="204" t="str">
        <f t="shared" si="23"/>
        <v/>
      </c>
      <c r="Q114" s="204" t="str">
        <f t="shared" si="23"/>
        <v/>
      </c>
      <c r="R114" s="209" t="str">
        <f t="shared" si="23"/>
        <v/>
      </c>
    </row>
    <row r="115" spans="1:18" ht="14.45" customHeight="1">
      <c r="B115" s="187" t="s">
        <v>6</v>
      </c>
      <c r="C115" s="208" t="str">
        <f t="shared" si="23"/>
        <v/>
      </c>
      <c r="D115" s="204" t="str">
        <f t="shared" si="23"/>
        <v/>
      </c>
      <c r="E115" s="204" t="str">
        <f t="shared" si="23"/>
        <v/>
      </c>
      <c r="F115" s="204" t="str">
        <f t="shared" si="23"/>
        <v/>
      </c>
      <c r="G115" s="204" t="str">
        <f t="shared" si="23"/>
        <v/>
      </c>
      <c r="H115" s="204" t="str">
        <f t="shared" si="23"/>
        <v/>
      </c>
      <c r="I115" s="204" t="str">
        <f t="shared" si="23"/>
        <v/>
      </c>
      <c r="J115" s="204" t="str">
        <f t="shared" si="23"/>
        <v/>
      </c>
      <c r="K115" s="204" t="str">
        <f t="shared" si="23"/>
        <v/>
      </c>
      <c r="L115" s="204" t="str">
        <f t="shared" si="23"/>
        <v/>
      </c>
      <c r="M115" s="204" t="str">
        <f t="shared" si="23"/>
        <v/>
      </c>
      <c r="N115" s="204" t="str">
        <f t="shared" si="23"/>
        <v/>
      </c>
      <c r="O115" s="204" t="str">
        <f t="shared" si="23"/>
        <v/>
      </c>
      <c r="P115" s="204" t="str">
        <f t="shared" si="23"/>
        <v/>
      </c>
      <c r="Q115" s="204" t="str">
        <f t="shared" si="23"/>
        <v/>
      </c>
      <c r="R115" s="209" t="str">
        <f t="shared" si="23"/>
        <v/>
      </c>
    </row>
    <row r="116" spans="1:18">
      <c r="B116" s="187" t="s">
        <v>7</v>
      </c>
      <c r="C116" s="208" t="str">
        <f t="shared" si="23"/>
        <v/>
      </c>
      <c r="D116" s="204" t="str">
        <f t="shared" si="23"/>
        <v/>
      </c>
      <c r="E116" s="204" t="str">
        <f t="shared" si="23"/>
        <v/>
      </c>
      <c r="F116" s="204" t="str">
        <f t="shared" si="23"/>
        <v/>
      </c>
      <c r="G116" s="204" t="str">
        <f t="shared" si="23"/>
        <v/>
      </c>
      <c r="H116" s="204" t="str">
        <f t="shared" si="23"/>
        <v/>
      </c>
      <c r="I116" s="204" t="str">
        <f t="shared" si="23"/>
        <v/>
      </c>
      <c r="J116" s="204" t="str">
        <f t="shared" si="23"/>
        <v/>
      </c>
      <c r="K116" s="204" t="str">
        <f t="shared" si="23"/>
        <v/>
      </c>
      <c r="L116" s="204" t="str">
        <f t="shared" si="23"/>
        <v/>
      </c>
      <c r="M116" s="204" t="str">
        <f t="shared" si="23"/>
        <v/>
      </c>
      <c r="N116" s="204" t="str">
        <f t="shared" si="23"/>
        <v/>
      </c>
      <c r="O116" s="204" t="str">
        <f t="shared" si="23"/>
        <v/>
      </c>
      <c r="P116" s="204" t="str">
        <f t="shared" si="23"/>
        <v/>
      </c>
      <c r="Q116" s="204" t="str">
        <f t="shared" si="23"/>
        <v/>
      </c>
      <c r="R116" s="209" t="str">
        <f t="shared" si="23"/>
        <v/>
      </c>
    </row>
    <row r="117" spans="1:18">
      <c r="B117" s="187" t="s">
        <v>8</v>
      </c>
      <c r="C117" s="208" t="str">
        <f t="shared" si="23"/>
        <v/>
      </c>
      <c r="D117" s="204" t="str">
        <f t="shared" si="23"/>
        <v/>
      </c>
      <c r="E117" s="204" t="str">
        <f t="shared" si="23"/>
        <v/>
      </c>
      <c r="F117" s="204" t="str">
        <f t="shared" si="23"/>
        <v/>
      </c>
      <c r="G117" s="204" t="str">
        <f t="shared" si="23"/>
        <v/>
      </c>
      <c r="H117" s="204" t="str">
        <f t="shared" si="23"/>
        <v/>
      </c>
      <c r="I117" s="204" t="str">
        <f t="shared" si="23"/>
        <v/>
      </c>
      <c r="J117" s="204" t="str">
        <f t="shared" si="23"/>
        <v/>
      </c>
      <c r="K117" s="204" t="str">
        <f t="shared" si="23"/>
        <v/>
      </c>
      <c r="L117" s="204" t="str">
        <f t="shared" si="23"/>
        <v/>
      </c>
      <c r="M117" s="204" t="str">
        <f t="shared" si="23"/>
        <v/>
      </c>
      <c r="N117" s="204" t="str">
        <f t="shared" si="23"/>
        <v/>
      </c>
      <c r="O117" s="204" t="str">
        <f t="shared" si="23"/>
        <v/>
      </c>
      <c r="P117" s="204" t="str">
        <f t="shared" si="23"/>
        <v/>
      </c>
      <c r="Q117" s="204" t="str">
        <f t="shared" si="23"/>
        <v/>
      </c>
      <c r="R117" s="209" t="str">
        <f t="shared" si="23"/>
        <v/>
      </c>
    </row>
    <row r="118" spans="1:18">
      <c r="B118" s="187" t="s">
        <v>9</v>
      </c>
      <c r="C118" s="208" t="str">
        <f t="shared" si="23"/>
        <v/>
      </c>
      <c r="D118" s="204" t="str">
        <f t="shared" si="23"/>
        <v/>
      </c>
      <c r="E118" s="204" t="str">
        <f t="shared" si="23"/>
        <v/>
      </c>
      <c r="F118" s="204" t="str">
        <f t="shared" si="23"/>
        <v/>
      </c>
      <c r="G118" s="204" t="str">
        <f t="shared" si="23"/>
        <v/>
      </c>
      <c r="H118" s="204" t="str">
        <f t="shared" si="23"/>
        <v/>
      </c>
      <c r="I118" s="204" t="str">
        <f t="shared" si="23"/>
        <v/>
      </c>
      <c r="J118" s="204" t="str">
        <f t="shared" si="23"/>
        <v/>
      </c>
      <c r="K118" s="204" t="str">
        <f t="shared" si="23"/>
        <v/>
      </c>
      <c r="L118" s="204" t="str">
        <f t="shared" si="23"/>
        <v/>
      </c>
      <c r="M118" s="204" t="str">
        <f t="shared" si="23"/>
        <v/>
      </c>
      <c r="N118" s="204" t="str">
        <f t="shared" si="23"/>
        <v/>
      </c>
      <c r="O118" s="204" t="str">
        <f t="shared" si="23"/>
        <v/>
      </c>
      <c r="P118" s="204" t="str">
        <f t="shared" si="23"/>
        <v/>
      </c>
      <c r="Q118" s="204" t="str">
        <f t="shared" si="23"/>
        <v/>
      </c>
      <c r="R118" s="209" t="str">
        <f t="shared" si="23"/>
        <v/>
      </c>
    </row>
    <row r="119" spans="1:18">
      <c r="B119" s="187" t="s">
        <v>10</v>
      </c>
      <c r="C119" s="208" t="str">
        <f t="shared" si="23"/>
        <v/>
      </c>
      <c r="D119" s="204" t="str">
        <f t="shared" si="23"/>
        <v/>
      </c>
      <c r="E119" s="204" t="str">
        <f t="shared" si="23"/>
        <v/>
      </c>
      <c r="F119" s="204" t="str">
        <f t="shared" si="23"/>
        <v/>
      </c>
      <c r="G119" s="204" t="str">
        <f t="shared" si="23"/>
        <v/>
      </c>
      <c r="H119" s="204" t="str">
        <f t="shared" si="23"/>
        <v/>
      </c>
      <c r="I119" s="204" t="str">
        <f t="shared" si="23"/>
        <v/>
      </c>
      <c r="J119" s="204" t="str">
        <f t="shared" si="23"/>
        <v/>
      </c>
      <c r="K119" s="204" t="str">
        <f t="shared" si="23"/>
        <v/>
      </c>
      <c r="L119" s="204" t="str">
        <f t="shared" si="23"/>
        <v/>
      </c>
      <c r="M119" s="204" t="str">
        <f t="shared" si="23"/>
        <v/>
      </c>
      <c r="N119" s="204" t="str">
        <f t="shared" si="23"/>
        <v/>
      </c>
      <c r="O119" s="204" t="str">
        <f t="shared" si="23"/>
        <v/>
      </c>
      <c r="P119" s="204" t="str">
        <f t="shared" si="23"/>
        <v/>
      </c>
      <c r="Q119" s="204" t="str">
        <f t="shared" si="23"/>
        <v/>
      </c>
      <c r="R119" s="209" t="str">
        <f t="shared" si="23"/>
        <v/>
      </c>
    </row>
    <row r="120" spans="1:18">
      <c r="B120" s="187" t="s">
        <v>11</v>
      </c>
      <c r="C120" s="208" t="str">
        <f t="shared" si="23"/>
        <v/>
      </c>
      <c r="D120" s="204" t="str">
        <f t="shared" si="23"/>
        <v/>
      </c>
      <c r="E120" s="204" t="str">
        <f t="shared" si="23"/>
        <v/>
      </c>
      <c r="F120" s="204" t="str">
        <f t="shared" si="23"/>
        <v/>
      </c>
      <c r="G120" s="204" t="str">
        <f t="shared" si="23"/>
        <v/>
      </c>
      <c r="H120" s="204" t="str">
        <f t="shared" si="23"/>
        <v/>
      </c>
      <c r="I120" s="204" t="str">
        <f t="shared" si="23"/>
        <v/>
      </c>
      <c r="J120" s="204" t="str">
        <f t="shared" si="23"/>
        <v/>
      </c>
      <c r="K120" s="204" t="str">
        <f t="shared" si="23"/>
        <v/>
      </c>
      <c r="L120" s="204" t="str">
        <f t="shared" si="23"/>
        <v/>
      </c>
      <c r="M120" s="204" t="str">
        <f t="shared" si="23"/>
        <v/>
      </c>
      <c r="N120" s="204" t="str">
        <f t="shared" si="23"/>
        <v/>
      </c>
      <c r="O120" s="204" t="str">
        <f t="shared" si="23"/>
        <v/>
      </c>
      <c r="P120" s="204" t="str">
        <f t="shared" si="23"/>
        <v/>
      </c>
      <c r="Q120" s="204" t="str">
        <f t="shared" si="23"/>
        <v/>
      </c>
      <c r="R120" s="209" t="str">
        <f t="shared" si="23"/>
        <v/>
      </c>
    </row>
    <row r="121" spans="1:18">
      <c r="B121" s="187" t="s">
        <v>12</v>
      </c>
      <c r="C121" s="208" t="str">
        <f t="shared" si="23"/>
        <v/>
      </c>
      <c r="D121" s="204" t="str">
        <f t="shared" si="23"/>
        <v/>
      </c>
      <c r="E121" s="204" t="str">
        <f t="shared" si="23"/>
        <v/>
      </c>
      <c r="F121" s="204" t="str">
        <f t="shared" si="23"/>
        <v/>
      </c>
      <c r="G121" s="204" t="str">
        <f t="shared" si="23"/>
        <v/>
      </c>
      <c r="H121" s="204" t="str">
        <f t="shared" si="23"/>
        <v/>
      </c>
      <c r="I121" s="204" t="str">
        <f t="shared" si="23"/>
        <v/>
      </c>
      <c r="J121" s="204" t="str">
        <f t="shared" si="23"/>
        <v/>
      </c>
      <c r="K121" s="204" t="str">
        <f t="shared" si="23"/>
        <v/>
      </c>
      <c r="L121" s="204" t="str">
        <f t="shared" si="23"/>
        <v/>
      </c>
      <c r="M121" s="204" t="str">
        <f t="shared" si="23"/>
        <v/>
      </c>
      <c r="N121" s="204" t="str">
        <f t="shared" si="23"/>
        <v/>
      </c>
      <c r="O121" s="204" t="str">
        <f t="shared" si="23"/>
        <v/>
      </c>
      <c r="P121" s="204" t="str">
        <f t="shared" si="23"/>
        <v/>
      </c>
      <c r="Q121" s="204" t="str">
        <f t="shared" si="23"/>
        <v/>
      </c>
      <c r="R121" s="209" t="str">
        <f t="shared" si="23"/>
        <v/>
      </c>
    </row>
    <row r="122" spans="1:18">
      <c r="B122" s="187" t="s">
        <v>13</v>
      </c>
      <c r="C122" s="208" t="str">
        <f t="shared" si="23"/>
        <v/>
      </c>
      <c r="D122" s="204" t="str">
        <f t="shared" si="23"/>
        <v/>
      </c>
      <c r="E122" s="204" t="str">
        <f t="shared" si="23"/>
        <v/>
      </c>
      <c r="F122" s="204" t="str">
        <f t="shared" si="23"/>
        <v/>
      </c>
      <c r="G122" s="204" t="str">
        <f t="shared" si="23"/>
        <v/>
      </c>
      <c r="H122" s="204" t="str">
        <f t="shared" si="23"/>
        <v/>
      </c>
      <c r="I122" s="204" t="str">
        <f t="shared" si="23"/>
        <v/>
      </c>
      <c r="J122" s="204" t="str">
        <f t="shared" si="23"/>
        <v/>
      </c>
      <c r="K122" s="204" t="str">
        <f t="shared" si="23"/>
        <v/>
      </c>
      <c r="L122" s="204" t="str">
        <f t="shared" si="23"/>
        <v/>
      </c>
      <c r="M122" s="204" t="str">
        <f t="shared" si="23"/>
        <v/>
      </c>
      <c r="N122" s="204" t="str">
        <f t="shared" si="23"/>
        <v/>
      </c>
      <c r="O122" s="204" t="str">
        <f t="shared" si="23"/>
        <v/>
      </c>
      <c r="P122" s="204" t="str">
        <f t="shared" si="23"/>
        <v/>
      </c>
      <c r="Q122" s="204" t="str">
        <f t="shared" si="23"/>
        <v/>
      </c>
      <c r="R122" s="209" t="str">
        <f t="shared" si="23"/>
        <v/>
      </c>
    </row>
    <row r="123" spans="1:18">
      <c r="B123" s="187" t="s">
        <v>14</v>
      </c>
      <c r="C123" s="208" t="str">
        <f t="shared" si="23"/>
        <v/>
      </c>
      <c r="D123" s="204" t="str">
        <f t="shared" si="23"/>
        <v/>
      </c>
      <c r="E123" s="204" t="str">
        <f t="shared" si="23"/>
        <v/>
      </c>
      <c r="F123" s="204" t="str">
        <f t="shared" si="23"/>
        <v/>
      </c>
      <c r="G123" s="204" t="str">
        <f t="shared" si="23"/>
        <v/>
      </c>
      <c r="H123" s="204" t="str">
        <f t="shared" si="23"/>
        <v/>
      </c>
      <c r="I123" s="204" t="str">
        <f t="shared" si="23"/>
        <v/>
      </c>
      <c r="J123" s="204" t="str">
        <f t="shared" si="23"/>
        <v/>
      </c>
      <c r="K123" s="204" t="str">
        <f t="shared" si="23"/>
        <v/>
      </c>
      <c r="L123" s="204" t="str">
        <f t="shared" si="23"/>
        <v/>
      </c>
      <c r="M123" s="204" t="str">
        <f t="shared" si="23"/>
        <v/>
      </c>
      <c r="N123" s="204" t="str">
        <f t="shared" si="23"/>
        <v/>
      </c>
      <c r="O123" s="204" t="str">
        <f t="shared" si="23"/>
        <v/>
      </c>
      <c r="P123" s="204" t="str">
        <f t="shared" si="23"/>
        <v/>
      </c>
      <c r="Q123" s="204" t="str">
        <f t="shared" si="23"/>
        <v/>
      </c>
      <c r="R123" s="209" t="str">
        <f t="shared" si="23"/>
        <v/>
      </c>
    </row>
    <row r="124" spans="1:18" ht="15.75" thickBot="1">
      <c r="B124" s="188" t="s">
        <v>15</v>
      </c>
      <c r="C124" s="210" t="str">
        <f>IF(OR(D98=0,C109=0),"",D98-C109)</f>
        <v/>
      </c>
      <c r="D124" s="211" t="str">
        <f t="shared" ref="D124:Q124" si="24">IF(OR(E98=0,D109=0),"",E98-D109)</f>
        <v/>
      </c>
      <c r="E124" s="211" t="str">
        <f t="shared" si="24"/>
        <v/>
      </c>
      <c r="F124" s="211" t="str">
        <f t="shared" si="24"/>
        <v/>
      </c>
      <c r="G124" s="211" t="str">
        <f t="shared" si="24"/>
        <v/>
      </c>
      <c r="H124" s="211" t="str">
        <f t="shared" si="24"/>
        <v/>
      </c>
      <c r="I124" s="211" t="str">
        <f t="shared" si="24"/>
        <v/>
      </c>
      <c r="J124" s="211" t="str">
        <f t="shared" si="24"/>
        <v/>
      </c>
      <c r="K124" s="211" t="str">
        <f t="shared" si="24"/>
        <v/>
      </c>
      <c r="L124" s="211" t="str">
        <f t="shared" si="24"/>
        <v/>
      </c>
      <c r="M124" s="211" t="str">
        <f t="shared" si="24"/>
        <v/>
      </c>
      <c r="N124" s="211" t="str">
        <f t="shared" si="24"/>
        <v/>
      </c>
      <c r="O124" s="211" t="str">
        <f t="shared" si="24"/>
        <v/>
      </c>
      <c r="P124" s="211" t="str">
        <f t="shared" si="24"/>
        <v/>
      </c>
      <c r="Q124" s="211" t="str">
        <f t="shared" si="24"/>
        <v/>
      </c>
      <c r="R124" s="215" t="s">
        <v>16</v>
      </c>
    </row>
    <row r="125" spans="1:18" ht="15.75" thickBot="1">
      <c r="B125" s="140" t="s">
        <v>61</v>
      </c>
      <c r="C125" s="942">
        <f>SUM(C113:C124)</f>
        <v>0</v>
      </c>
      <c r="D125" s="942">
        <f t="shared" ref="D125:R125" si="25">SUM(D113:D124)</f>
        <v>0</v>
      </c>
      <c r="E125" s="942">
        <f t="shared" si="25"/>
        <v>0</v>
      </c>
      <c r="F125" s="942">
        <f t="shared" si="25"/>
        <v>0</v>
      </c>
      <c r="G125" s="942">
        <f t="shared" si="25"/>
        <v>0</v>
      </c>
      <c r="H125" s="942">
        <f t="shared" si="25"/>
        <v>0</v>
      </c>
      <c r="I125" s="942">
        <f t="shared" si="25"/>
        <v>0</v>
      </c>
      <c r="J125" s="942">
        <f t="shared" si="25"/>
        <v>0</v>
      </c>
      <c r="K125" s="942">
        <f t="shared" si="25"/>
        <v>0</v>
      </c>
      <c r="L125" s="942">
        <f t="shared" si="25"/>
        <v>0</v>
      </c>
      <c r="M125" s="942">
        <f t="shared" si="25"/>
        <v>0</v>
      </c>
      <c r="N125" s="942">
        <f t="shared" si="25"/>
        <v>0</v>
      </c>
      <c r="O125" s="942">
        <f t="shared" si="25"/>
        <v>0</v>
      </c>
      <c r="P125" s="942">
        <f t="shared" si="25"/>
        <v>0</v>
      </c>
      <c r="Q125" s="942">
        <f t="shared" si="25"/>
        <v>0</v>
      </c>
      <c r="R125" s="943">
        <f t="shared" si="25"/>
        <v>0</v>
      </c>
    </row>
    <row r="126" spans="1:18" s="2" customFormat="1" ht="15.75" thickBot="1">
      <c r="A126" s="12"/>
      <c r="B126" s="635" t="s">
        <v>63</v>
      </c>
      <c r="C126" s="636" t="s">
        <v>16</v>
      </c>
      <c r="D126" s="637" t="e">
        <f>-(1-D125/C125)</f>
        <v>#DIV/0!</v>
      </c>
      <c r="E126" s="637" t="e">
        <f t="shared" ref="E126" si="26">-(1-E125/D125)</f>
        <v>#DIV/0!</v>
      </c>
      <c r="F126" s="637" t="e">
        <f t="shared" ref="F126" si="27">-(1-F125/E125)</f>
        <v>#DIV/0!</v>
      </c>
      <c r="G126" s="637" t="e">
        <f t="shared" ref="G126" si="28">-(1-G125/F125)</f>
        <v>#DIV/0!</v>
      </c>
      <c r="H126" s="637" t="e">
        <f t="shared" ref="H126" si="29">-(1-H125/G125)</f>
        <v>#DIV/0!</v>
      </c>
      <c r="I126" s="637" t="e">
        <f t="shared" ref="I126" si="30">-(1-I125/H125)</f>
        <v>#DIV/0!</v>
      </c>
      <c r="J126" s="637" t="e">
        <f t="shared" ref="J126" si="31">-(1-J125/I125)</f>
        <v>#DIV/0!</v>
      </c>
      <c r="K126" s="637" t="e">
        <f t="shared" ref="K126" si="32">-(1-K125/J125)</f>
        <v>#DIV/0!</v>
      </c>
      <c r="L126" s="637" t="e">
        <f t="shared" ref="L126" si="33">-(1-L125/K125)</f>
        <v>#DIV/0!</v>
      </c>
      <c r="M126" s="637" t="e">
        <f t="shared" ref="M126" si="34">-(1-M125/L125)</f>
        <v>#DIV/0!</v>
      </c>
      <c r="N126" s="637" t="e">
        <f t="shared" ref="N126" si="35">-(1-N125/M125)</f>
        <v>#DIV/0!</v>
      </c>
      <c r="O126" s="637" t="e">
        <f t="shared" ref="O126" si="36">-(1-O125/N125)</f>
        <v>#DIV/0!</v>
      </c>
      <c r="P126" s="637" t="e">
        <f t="shared" ref="P126" si="37">-(1-P125/O125)</f>
        <v>#DIV/0!</v>
      </c>
      <c r="Q126" s="637" t="e">
        <f t="shared" ref="Q126" si="38">-(1-Q125/P125)</f>
        <v>#DIV/0!</v>
      </c>
      <c r="R126" s="638" t="e">
        <f t="shared" ref="R126" si="39">-(1-R125/Q125)</f>
        <v>#DIV/0!</v>
      </c>
    </row>
    <row r="127" spans="1:18" s="2" customFormat="1" ht="30" customHeight="1" thickBot="1">
      <c r="A127" s="12"/>
      <c r="B127" s="88"/>
      <c r="C127" s="133"/>
      <c r="D127" s="133"/>
      <c r="E127" s="133"/>
      <c r="F127" s="133"/>
      <c r="G127" s="133"/>
      <c r="H127" s="133"/>
      <c r="I127" s="133"/>
      <c r="J127" s="133"/>
      <c r="K127" s="133"/>
      <c r="L127" s="133"/>
      <c r="M127" s="133"/>
      <c r="N127" s="133"/>
      <c r="O127" s="133"/>
      <c r="P127" s="133"/>
      <c r="Q127" s="133"/>
      <c r="R127" s="133"/>
    </row>
    <row r="128" spans="1:18" s="2" customFormat="1" ht="24.6" customHeight="1" thickBot="1">
      <c r="A128" s="12"/>
      <c r="B128" s="1150" t="s">
        <v>241</v>
      </c>
      <c r="C128" s="1151"/>
      <c r="D128" s="1151"/>
      <c r="E128" s="1151"/>
      <c r="F128" s="1151"/>
      <c r="G128" s="1151"/>
      <c r="H128" s="1151"/>
      <c r="I128" s="1151"/>
      <c r="J128" s="1151"/>
      <c r="K128" s="1151"/>
      <c r="L128" s="1151"/>
      <c r="M128" s="1151"/>
      <c r="N128" s="1151"/>
      <c r="O128" s="1151"/>
      <c r="P128" s="1151"/>
      <c r="Q128" s="1151"/>
      <c r="R128" s="1152"/>
    </row>
    <row r="129" spans="1:18" s="2" customFormat="1" ht="15.75" thickBot="1">
      <c r="A129" s="12"/>
      <c r="B129" s="88"/>
      <c r="C129" s="133"/>
      <c r="D129" s="133"/>
      <c r="E129" s="133"/>
      <c r="F129" s="133"/>
      <c r="G129" s="133"/>
      <c r="H129" s="133"/>
      <c r="I129" s="133"/>
      <c r="J129" s="133"/>
      <c r="K129" s="133"/>
      <c r="L129" s="133"/>
      <c r="M129" s="133"/>
      <c r="N129" s="133"/>
      <c r="O129" s="133"/>
      <c r="P129" s="133"/>
      <c r="Q129" s="133"/>
      <c r="R129" s="133"/>
    </row>
    <row r="130" spans="1:18" ht="24" customHeight="1" thickBot="1">
      <c r="B130" s="1147" t="s">
        <v>174</v>
      </c>
      <c r="C130" s="1148"/>
      <c r="D130" s="1148"/>
      <c r="E130" s="1148"/>
      <c r="F130" s="1148"/>
      <c r="G130" s="1148"/>
      <c r="H130" s="1148"/>
      <c r="I130" s="1148"/>
      <c r="J130" s="1148"/>
      <c r="K130" s="1148"/>
      <c r="L130" s="1148"/>
      <c r="M130" s="1148"/>
      <c r="N130" s="1148"/>
      <c r="O130" s="1148"/>
      <c r="P130" s="1148"/>
      <c r="Q130" s="1148"/>
      <c r="R130" s="1149"/>
    </row>
    <row r="131" spans="1:18" ht="15.75" thickBot="1">
      <c r="B131" s="43" t="s">
        <v>45</v>
      </c>
      <c r="C131" s="161">
        <v>2010</v>
      </c>
      <c r="D131" s="162">
        <v>2011</v>
      </c>
      <c r="E131" s="162">
        <v>2012</v>
      </c>
      <c r="F131" s="162">
        <v>2013</v>
      </c>
      <c r="G131" s="162">
        <v>2014</v>
      </c>
      <c r="H131" s="162">
        <v>2015</v>
      </c>
      <c r="I131" s="162">
        <v>2016</v>
      </c>
      <c r="J131" s="162">
        <v>2017</v>
      </c>
      <c r="K131" s="162">
        <v>2018</v>
      </c>
      <c r="L131" s="162">
        <v>2019</v>
      </c>
      <c r="M131" s="162">
        <v>2020</v>
      </c>
      <c r="N131" s="162">
        <v>2021</v>
      </c>
      <c r="O131" s="162">
        <v>2022</v>
      </c>
      <c r="P131" s="162">
        <v>2023</v>
      </c>
      <c r="Q131" s="162">
        <v>2024</v>
      </c>
      <c r="R131" s="163">
        <v>2025</v>
      </c>
    </row>
    <row r="132" spans="1:18">
      <c r="B132" s="645" t="s">
        <v>166</v>
      </c>
      <c r="C132" s="353">
        <f t="shared" ref="C132:R132" si="40">C20</f>
        <v>0</v>
      </c>
      <c r="D132" s="354">
        <f t="shared" si="40"/>
        <v>0</v>
      </c>
      <c r="E132" s="354">
        <f t="shared" si="40"/>
        <v>0</v>
      </c>
      <c r="F132" s="354">
        <f t="shared" si="40"/>
        <v>0</v>
      </c>
      <c r="G132" s="354">
        <f t="shared" si="40"/>
        <v>0</v>
      </c>
      <c r="H132" s="354">
        <f t="shared" si="40"/>
        <v>0</v>
      </c>
      <c r="I132" s="354">
        <f t="shared" si="40"/>
        <v>0</v>
      </c>
      <c r="J132" s="354">
        <f t="shared" si="40"/>
        <v>0</v>
      </c>
      <c r="K132" s="354">
        <f t="shared" si="40"/>
        <v>0</v>
      </c>
      <c r="L132" s="354">
        <f t="shared" si="40"/>
        <v>0</v>
      </c>
      <c r="M132" s="354">
        <f t="shared" si="40"/>
        <v>0</v>
      </c>
      <c r="N132" s="354">
        <f t="shared" si="40"/>
        <v>0</v>
      </c>
      <c r="O132" s="354">
        <f t="shared" si="40"/>
        <v>0</v>
      </c>
      <c r="P132" s="354">
        <f t="shared" si="40"/>
        <v>0</v>
      </c>
      <c r="Q132" s="354">
        <f t="shared" si="40"/>
        <v>0</v>
      </c>
      <c r="R132" s="355">
        <f t="shared" si="40"/>
        <v>0</v>
      </c>
    </row>
    <row r="133" spans="1:18" ht="15.75" thickBot="1">
      <c r="B133" s="654" t="s">
        <v>224</v>
      </c>
      <c r="C133" s="367">
        <f>Eau!C125</f>
        <v>0</v>
      </c>
      <c r="D133" s="309">
        <f>Eau!D125</f>
        <v>0</v>
      </c>
      <c r="E133" s="309">
        <f>Eau!E125</f>
        <v>0</v>
      </c>
      <c r="F133" s="309">
        <f>Eau!F125</f>
        <v>0</v>
      </c>
      <c r="G133" s="309">
        <f>Eau!G125</f>
        <v>0</v>
      </c>
      <c r="H133" s="309">
        <f>Eau!H125</f>
        <v>0</v>
      </c>
      <c r="I133" s="309">
        <f>Eau!I125</f>
        <v>0</v>
      </c>
      <c r="J133" s="309">
        <f>Eau!J125</f>
        <v>0</v>
      </c>
      <c r="K133" s="309">
        <f>Eau!K125</f>
        <v>0</v>
      </c>
      <c r="L133" s="309">
        <f>Eau!L125</f>
        <v>0</v>
      </c>
      <c r="M133" s="309">
        <f>Eau!M125</f>
        <v>0</v>
      </c>
      <c r="N133" s="309">
        <f>Eau!N125</f>
        <v>0</v>
      </c>
      <c r="O133" s="309">
        <f>Eau!O125</f>
        <v>0</v>
      </c>
      <c r="P133" s="309">
        <f>Eau!P125</f>
        <v>0</v>
      </c>
      <c r="Q133" s="309">
        <f>Eau!Q125</f>
        <v>0</v>
      </c>
      <c r="R133" s="213">
        <f>Eau!R125</f>
        <v>0</v>
      </c>
    </row>
    <row r="134" spans="1:18">
      <c r="B134" s="1135" t="s">
        <v>168</v>
      </c>
      <c r="C134" s="357">
        <f t="shared" ref="C134:R134" si="41">C132-C133</f>
        <v>0</v>
      </c>
      <c r="D134" s="358">
        <f t="shared" si="41"/>
        <v>0</v>
      </c>
      <c r="E134" s="358">
        <f t="shared" si="41"/>
        <v>0</v>
      </c>
      <c r="F134" s="358">
        <f t="shared" si="41"/>
        <v>0</v>
      </c>
      <c r="G134" s="358">
        <f t="shared" si="41"/>
        <v>0</v>
      </c>
      <c r="H134" s="358">
        <f t="shared" si="41"/>
        <v>0</v>
      </c>
      <c r="I134" s="358">
        <f t="shared" si="41"/>
        <v>0</v>
      </c>
      <c r="J134" s="358">
        <f t="shared" si="41"/>
        <v>0</v>
      </c>
      <c r="K134" s="358">
        <f t="shared" si="41"/>
        <v>0</v>
      </c>
      <c r="L134" s="358">
        <f t="shared" si="41"/>
        <v>0</v>
      </c>
      <c r="M134" s="358">
        <f t="shared" si="41"/>
        <v>0</v>
      </c>
      <c r="N134" s="358">
        <f t="shared" si="41"/>
        <v>0</v>
      </c>
      <c r="O134" s="358">
        <f t="shared" si="41"/>
        <v>0</v>
      </c>
      <c r="P134" s="358">
        <f t="shared" si="41"/>
        <v>0</v>
      </c>
      <c r="Q134" s="358">
        <f t="shared" si="41"/>
        <v>0</v>
      </c>
      <c r="R134" s="359">
        <f t="shared" si="41"/>
        <v>0</v>
      </c>
    </row>
    <row r="135" spans="1:18" ht="15.75" thickBot="1">
      <c r="B135" s="1137"/>
      <c r="C135" s="352" t="e">
        <f t="shared" ref="C135:R135" si="42">1-(C133/C132)</f>
        <v>#DIV/0!</v>
      </c>
      <c r="D135" s="347" t="e">
        <f t="shared" si="42"/>
        <v>#DIV/0!</v>
      </c>
      <c r="E135" s="347" t="e">
        <f t="shared" si="42"/>
        <v>#DIV/0!</v>
      </c>
      <c r="F135" s="347" t="e">
        <f t="shared" si="42"/>
        <v>#DIV/0!</v>
      </c>
      <c r="G135" s="347" t="e">
        <f t="shared" si="42"/>
        <v>#DIV/0!</v>
      </c>
      <c r="H135" s="347" t="e">
        <f t="shared" si="42"/>
        <v>#DIV/0!</v>
      </c>
      <c r="I135" s="347" t="e">
        <f t="shared" si="42"/>
        <v>#DIV/0!</v>
      </c>
      <c r="J135" s="347" t="e">
        <f t="shared" si="42"/>
        <v>#DIV/0!</v>
      </c>
      <c r="K135" s="347" t="e">
        <f t="shared" si="42"/>
        <v>#DIV/0!</v>
      </c>
      <c r="L135" s="347" t="e">
        <f t="shared" si="42"/>
        <v>#DIV/0!</v>
      </c>
      <c r="M135" s="347" t="e">
        <f t="shared" si="42"/>
        <v>#DIV/0!</v>
      </c>
      <c r="N135" s="347" t="e">
        <f t="shared" si="42"/>
        <v>#DIV/0!</v>
      </c>
      <c r="O135" s="347" t="e">
        <f t="shared" si="42"/>
        <v>#DIV/0!</v>
      </c>
      <c r="P135" s="347" t="e">
        <f t="shared" si="42"/>
        <v>#DIV/0!</v>
      </c>
      <c r="Q135" s="347" t="e">
        <f t="shared" si="42"/>
        <v>#DIV/0!</v>
      </c>
      <c r="R135" s="348" t="e">
        <f t="shared" si="42"/>
        <v>#DIV/0!</v>
      </c>
    </row>
    <row r="136" spans="1:18" ht="15.75" thickBot="1">
      <c r="B136" s="2"/>
      <c r="C136" s="2"/>
      <c r="D136" s="2"/>
      <c r="E136" s="2"/>
      <c r="F136" s="2"/>
      <c r="G136" s="2"/>
      <c r="H136" s="2"/>
      <c r="I136" s="2"/>
      <c r="J136" s="2"/>
      <c r="K136" s="2"/>
      <c r="L136" s="2"/>
      <c r="M136" s="2"/>
      <c r="N136" s="2"/>
      <c r="O136" s="2"/>
      <c r="P136" s="2"/>
      <c r="Q136" s="2"/>
      <c r="R136" s="2"/>
    </row>
    <row r="137" spans="1:18" ht="15.75" thickBot="1">
      <c r="B137" s="219" t="s">
        <v>229</v>
      </c>
      <c r="C137" s="224" t="e">
        <f>AVERAGE(Eau!C113:C124)</f>
        <v>#DIV/0!</v>
      </c>
      <c r="D137" s="225" t="e">
        <f>AVERAGE(Eau!D113:D124)</f>
        <v>#DIV/0!</v>
      </c>
      <c r="E137" s="225" t="e">
        <f>AVERAGE(Eau!E113:E124)</f>
        <v>#DIV/0!</v>
      </c>
      <c r="F137" s="225" t="e">
        <f>AVERAGE(Eau!F113:F124)</f>
        <v>#DIV/0!</v>
      </c>
      <c r="G137" s="225" t="e">
        <f>AVERAGE(Eau!G113:G124)</f>
        <v>#DIV/0!</v>
      </c>
      <c r="H137" s="225" t="e">
        <f>AVERAGE(Eau!H113:H124)</f>
        <v>#DIV/0!</v>
      </c>
      <c r="I137" s="225" t="e">
        <f>AVERAGE(Eau!I113:I124)</f>
        <v>#DIV/0!</v>
      </c>
      <c r="J137" s="225" t="e">
        <f>AVERAGE(Eau!J113:J124)</f>
        <v>#DIV/0!</v>
      </c>
      <c r="K137" s="225" t="e">
        <f>AVERAGE(Eau!K113:K124)</f>
        <v>#DIV/0!</v>
      </c>
      <c r="L137" s="225" t="e">
        <f>AVERAGE(Eau!L113:L124)</f>
        <v>#DIV/0!</v>
      </c>
      <c r="M137" s="225" t="e">
        <f>AVERAGE(Eau!M113:M124)</f>
        <v>#DIV/0!</v>
      </c>
      <c r="N137" s="225" t="e">
        <f>AVERAGE(Eau!N113:N124)</f>
        <v>#DIV/0!</v>
      </c>
      <c r="O137" s="225" t="e">
        <f>AVERAGE(Eau!O113:O124)</f>
        <v>#DIV/0!</v>
      </c>
      <c r="P137" s="225" t="e">
        <f>AVERAGE(Eau!P113:P124)</f>
        <v>#DIV/0!</v>
      </c>
      <c r="Q137" s="225" t="e">
        <f>AVERAGE(Eau!Q113:Q124)</f>
        <v>#DIV/0!</v>
      </c>
      <c r="R137" s="226" t="e">
        <f>AVERAGE(Eau!R113:R124)</f>
        <v>#DIV/0!</v>
      </c>
    </row>
    <row r="138" spans="1:18" ht="15.75" thickBot="1">
      <c r="B138" s="2"/>
      <c r="C138" s="2"/>
      <c r="D138" s="2"/>
      <c r="E138" s="2"/>
      <c r="F138" s="2"/>
      <c r="G138" s="2"/>
      <c r="H138" s="2"/>
      <c r="I138" s="2"/>
      <c r="J138" s="2"/>
      <c r="K138" s="2"/>
      <c r="L138" s="2"/>
      <c r="M138" s="2"/>
      <c r="N138" s="2"/>
      <c r="O138" s="2"/>
      <c r="P138" s="2"/>
      <c r="Q138" s="2"/>
      <c r="R138" s="2"/>
    </row>
    <row r="139" spans="1:18">
      <c r="B139" s="165" t="s">
        <v>230</v>
      </c>
      <c r="C139" s="375">
        <f>MIN(Eau!C113:C124)</f>
        <v>0</v>
      </c>
      <c r="D139" s="376">
        <f>MIN(Eau!D113:D124)</f>
        <v>0</v>
      </c>
      <c r="E139" s="376">
        <f>MIN(Eau!E113:E124)</f>
        <v>0</v>
      </c>
      <c r="F139" s="376">
        <f>MIN(Eau!F113:F124)</f>
        <v>0</v>
      </c>
      <c r="G139" s="376">
        <f>MIN(Eau!G113:G124)</f>
        <v>0</v>
      </c>
      <c r="H139" s="376">
        <f>MIN(Eau!H113:H124)</f>
        <v>0</v>
      </c>
      <c r="I139" s="376">
        <f>MIN(Eau!I113:I124)</f>
        <v>0</v>
      </c>
      <c r="J139" s="376">
        <f>MIN(Eau!J113:J124)</f>
        <v>0</v>
      </c>
      <c r="K139" s="376">
        <f>MIN(Eau!K113:K124)</f>
        <v>0</v>
      </c>
      <c r="L139" s="376">
        <f>MIN(Eau!L113:L124)</f>
        <v>0</v>
      </c>
      <c r="M139" s="376">
        <f>MIN(Eau!M113:M124)</f>
        <v>0</v>
      </c>
      <c r="N139" s="376">
        <f>MIN(Eau!N113:N124)</f>
        <v>0</v>
      </c>
      <c r="O139" s="376">
        <f>MIN(Eau!O113:O124)</f>
        <v>0</v>
      </c>
      <c r="P139" s="376">
        <f>MIN(Eau!P113:P124)</f>
        <v>0</v>
      </c>
      <c r="Q139" s="376">
        <f>MIN(Eau!Q113:Q124)</f>
        <v>0</v>
      </c>
      <c r="R139" s="377">
        <f>MIN(Eau!R113:R124)</f>
        <v>0</v>
      </c>
    </row>
    <row r="140" spans="1:18">
      <c r="B140" s="369" t="s">
        <v>231</v>
      </c>
      <c r="C140" s="370">
        <f>MAX(Eau!C113:C124)</f>
        <v>0</v>
      </c>
      <c r="D140" s="368">
        <f>MAX(Eau!D113:D124)</f>
        <v>0</v>
      </c>
      <c r="E140" s="368">
        <f>MAX(Eau!E113:E124)</f>
        <v>0</v>
      </c>
      <c r="F140" s="368">
        <f>MAX(Eau!F113:F124)</f>
        <v>0</v>
      </c>
      <c r="G140" s="368">
        <f>MAX(Eau!G113:G124)</f>
        <v>0</v>
      </c>
      <c r="H140" s="368">
        <f>MAX(Eau!H113:H124)</f>
        <v>0</v>
      </c>
      <c r="I140" s="368">
        <f>MAX(Eau!I113:I124)</f>
        <v>0</v>
      </c>
      <c r="J140" s="368">
        <f>MAX(Eau!J113:J124)</f>
        <v>0</v>
      </c>
      <c r="K140" s="368">
        <f>MAX(Eau!K113:K124)</f>
        <v>0</v>
      </c>
      <c r="L140" s="368">
        <f>MAX(Eau!L113:L124)</f>
        <v>0</v>
      </c>
      <c r="M140" s="368">
        <f>MAX(Eau!M113:M124)</f>
        <v>0</v>
      </c>
      <c r="N140" s="368">
        <f>MAX(Eau!N113:N124)</f>
        <v>0</v>
      </c>
      <c r="O140" s="368">
        <f>MAX(Eau!O113:O124)</f>
        <v>0</v>
      </c>
      <c r="P140" s="368">
        <f>MAX(Eau!P113:P124)</f>
        <v>0</v>
      </c>
      <c r="Q140" s="368">
        <f>MAX(Eau!Q113:Q124)</f>
        <v>0</v>
      </c>
      <c r="R140" s="371">
        <f>MAX(Eau!R113:R124)</f>
        <v>0</v>
      </c>
    </row>
    <row r="141" spans="1:18" ht="15.75" thickBot="1">
      <c r="B141" s="166" t="s">
        <v>108</v>
      </c>
      <c r="C141" s="372" t="e">
        <f t="shared" ref="C141:R141" si="43">C140/C139</f>
        <v>#DIV/0!</v>
      </c>
      <c r="D141" s="373" t="e">
        <f t="shared" si="43"/>
        <v>#DIV/0!</v>
      </c>
      <c r="E141" s="373" t="e">
        <f t="shared" si="43"/>
        <v>#DIV/0!</v>
      </c>
      <c r="F141" s="373" t="e">
        <f t="shared" si="43"/>
        <v>#DIV/0!</v>
      </c>
      <c r="G141" s="373" t="e">
        <f t="shared" si="43"/>
        <v>#DIV/0!</v>
      </c>
      <c r="H141" s="373" t="e">
        <f t="shared" si="43"/>
        <v>#DIV/0!</v>
      </c>
      <c r="I141" s="373" t="e">
        <f t="shared" si="43"/>
        <v>#DIV/0!</v>
      </c>
      <c r="J141" s="373" t="e">
        <f t="shared" si="43"/>
        <v>#DIV/0!</v>
      </c>
      <c r="K141" s="373" t="e">
        <f t="shared" si="43"/>
        <v>#DIV/0!</v>
      </c>
      <c r="L141" s="373" t="e">
        <f t="shared" si="43"/>
        <v>#DIV/0!</v>
      </c>
      <c r="M141" s="373" t="e">
        <f t="shared" si="43"/>
        <v>#DIV/0!</v>
      </c>
      <c r="N141" s="373" t="e">
        <f t="shared" si="43"/>
        <v>#DIV/0!</v>
      </c>
      <c r="O141" s="373" t="e">
        <f t="shared" si="43"/>
        <v>#DIV/0!</v>
      </c>
      <c r="P141" s="373" t="e">
        <f t="shared" si="43"/>
        <v>#DIV/0!</v>
      </c>
      <c r="Q141" s="373" t="e">
        <f t="shared" si="43"/>
        <v>#DIV/0!</v>
      </c>
      <c r="R141" s="374" t="e">
        <f t="shared" si="43"/>
        <v>#DIV/0!</v>
      </c>
    </row>
    <row r="142" spans="1:18">
      <c r="B142" s="95"/>
      <c r="C142" s="148"/>
      <c r="D142" s="148"/>
      <c r="E142" s="148"/>
      <c r="F142" s="148"/>
      <c r="G142" s="148"/>
      <c r="H142" s="148"/>
      <c r="I142" s="148"/>
      <c r="J142" s="148"/>
      <c r="K142" s="148"/>
      <c r="L142" s="148"/>
      <c r="M142" s="148"/>
      <c r="N142" s="148"/>
      <c r="O142" s="148"/>
      <c r="P142" s="148"/>
      <c r="Q142" s="148"/>
      <c r="R142" s="133"/>
    </row>
    <row r="143" spans="1:18">
      <c r="B143" s="95"/>
      <c r="C143" s="148"/>
      <c r="D143" s="148"/>
      <c r="E143" s="148"/>
      <c r="F143" s="148"/>
      <c r="G143" s="148"/>
      <c r="H143" s="148"/>
      <c r="I143" s="148"/>
      <c r="J143" s="148"/>
      <c r="K143" s="148"/>
      <c r="L143" s="148"/>
      <c r="M143" s="148"/>
      <c r="N143" s="148"/>
      <c r="O143" s="148"/>
      <c r="P143" s="148"/>
      <c r="Q143" s="148"/>
      <c r="R143" s="133"/>
    </row>
    <row r="144" spans="1:18" ht="26.1" customHeight="1">
      <c r="B144" s="88"/>
      <c r="C144" s="133"/>
      <c r="D144" s="133"/>
      <c r="E144" s="133"/>
      <c r="F144" s="133"/>
      <c r="G144" s="133"/>
      <c r="H144" s="133"/>
      <c r="I144" s="133"/>
      <c r="J144" s="133"/>
      <c r="K144" s="133"/>
      <c r="L144" s="133"/>
      <c r="M144" s="133"/>
      <c r="N144" s="133"/>
      <c r="O144" s="133"/>
      <c r="P144" s="133"/>
      <c r="Q144" s="133"/>
      <c r="R144" s="133"/>
    </row>
    <row r="145" spans="2:18" ht="24.95" customHeight="1">
      <c r="B145" s="1192"/>
      <c r="C145" s="1192"/>
      <c r="D145" s="1192"/>
      <c r="E145" s="1192"/>
      <c r="F145" s="1192"/>
      <c r="G145" s="1192"/>
      <c r="H145" s="1192"/>
      <c r="I145" s="1192"/>
      <c r="J145" s="1192"/>
      <c r="K145" s="1192"/>
      <c r="L145" s="1192"/>
      <c r="M145" s="1192"/>
      <c r="N145" s="1192"/>
      <c r="O145" s="1192"/>
      <c r="P145" s="1192"/>
      <c r="Q145" s="1192"/>
      <c r="R145" s="1192"/>
    </row>
    <row r="146" spans="2:18">
      <c r="B146" s="94"/>
      <c r="C146" s="158"/>
      <c r="D146" s="158"/>
      <c r="E146" s="158"/>
      <c r="F146" s="158"/>
      <c r="G146" s="158"/>
      <c r="H146" s="158"/>
      <c r="I146" s="158"/>
      <c r="J146" s="158"/>
      <c r="K146" s="158"/>
      <c r="L146" s="158"/>
      <c r="M146" s="158"/>
      <c r="N146" s="158"/>
      <c r="O146" s="158"/>
      <c r="P146" s="158"/>
      <c r="Q146" s="158"/>
      <c r="R146" s="158"/>
    </row>
    <row r="147" spans="2:18">
      <c r="B147" s="95"/>
      <c r="C147" s="148"/>
      <c r="D147" s="148"/>
      <c r="E147" s="148"/>
      <c r="F147" s="148"/>
      <c r="G147" s="148"/>
      <c r="H147" s="148"/>
      <c r="I147" s="148"/>
      <c r="J147" s="148"/>
      <c r="K147" s="148"/>
      <c r="L147" s="148"/>
      <c r="M147" s="148"/>
      <c r="N147" s="148"/>
      <c r="O147" s="148"/>
      <c r="P147" s="148"/>
      <c r="Q147" s="148"/>
      <c r="R147" s="133"/>
    </row>
    <row r="148" spans="2:18">
      <c r="B148" s="95"/>
      <c r="C148" s="148"/>
      <c r="D148" s="148"/>
      <c r="E148" s="148"/>
      <c r="F148" s="148"/>
      <c r="G148" s="148"/>
      <c r="H148" s="148"/>
      <c r="I148" s="148"/>
      <c r="J148" s="148"/>
      <c r="K148" s="148"/>
      <c r="L148" s="148"/>
      <c r="M148" s="148"/>
      <c r="N148" s="148"/>
      <c r="O148" s="148"/>
      <c r="P148" s="148"/>
      <c r="Q148" s="148"/>
      <c r="R148" s="133"/>
    </row>
    <row r="149" spans="2:18">
      <c r="B149" s="95"/>
      <c r="C149" s="148"/>
      <c r="D149" s="148"/>
      <c r="E149" s="148"/>
      <c r="F149" s="148"/>
      <c r="G149" s="148"/>
      <c r="H149" s="148"/>
      <c r="I149" s="148"/>
      <c r="J149" s="148"/>
      <c r="K149" s="148"/>
      <c r="L149" s="148"/>
      <c r="M149" s="148"/>
      <c r="N149" s="148"/>
      <c r="O149" s="148"/>
      <c r="P149" s="148"/>
      <c r="Q149" s="148"/>
      <c r="R149" s="133"/>
    </row>
    <row r="150" spans="2:18">
      <c r="B150" s="95"/>
      <c r="C150" s="148"/>
      <c r="D150" s="148"/>
      <c r="E150" s="148"/>
      <c r="F150" s="148"/>
      <c r="G150" s="148"/>
      <c r="H150" s="148"/>
      <c r="I150" s="148"/>
      <c r="J150" s="148"/>
      <c r="K150" s="148"/>
      <c r="L150" s="148"/>
      <c r="M150" s="148"/>
      <c r="N150" s="148"/>
      <c r="O150" s="148"/>
      <c r="P150" s="148"/>
      <c r="Q150" s="148"/>
      <c r="R150" s="133"/>
    </row>
    <row r="151" spans="2:18">
      <c r="B151" s="95"/>
      <c r="C151" s="148"/>
      <c r="D151" s="148"/>
      <c r="E151" s="148"/>
      <c r="F151" s="148"/>
      <c r="G151" s="148"/>
      <c r="H151" s="148"/>
      <c r="I151" s="148"/>
      <c r="J151" s="148"/>
      <c r="K151" s="148"/>
      <c r="L151" s="148"/>
      <c r="M151" s="148"/>
      <c r="N151" s="148"/>
      <c r="O151" s="148"/>
      <c r="P151" s="148"/>
      <c r="Q151" s="148"/>
      <c r="R151" s="133"/>
    </row>
    <row r="152" spans="2:18" ht="18" customHeight="1">
      <c r="B152" s="95"/>
      <c r="C152" s="148"/>
      <c r="D152" s="148"/>
      <c r="E152" s="148"/>
      <c r="F152" s="148"/>
      <c r="G152" s="148"/>
      <c r="H152" s="148"/>
      <c r="I152" s="148"/>
      <c r="J152" s="148"/>
      <c r="K152" s="148"/>
      <c r="L152" s="148"/>
      <c r="M152" s="148"/>
      <c r="N152" s="148"/>
      <c r="O152" s="148"/>
      <c r="P152" s="148"/>
      <c r="Q152" s="148"/>
      <c r="R152" s="133"/>
    </row>
    <row r="153" spans="2:18">
      <c r="B153" s="95"/>
      <c r="C153" s="148"/>
      <c r="D153" s="148"/>
      <c r="E153" s="148"/>
      <c r="F153" s="148"/>
      <c r="G153" s="148"/>
      <c r="H153" s="148"/>
      <c r="I153" s="148"/>
      <c r="J153" s="148"/>
      <c r="K153" s="148"/>
      <c r="L153" s="148"/>
      <c r="M153" s="148"/>
      <c r="N153" s="148"/>
      <c r="O153" s="148"/>
      <c r="P153" s="148"/>
      <c r="Q153" s="148"/>
      <c r="R153" s="133"/>
    </row>
    <row r="154" spans="2:18">
      <c r="B154" s="95"/>
      <c r="C154" s="148"/>
      <c r="D154" s="148"/>
      <c r="E154" s="148"/>
      <c r="F154" s="148"/>
      <c r="G154" s="148"/>
      <c r="H154" s="148"/>
      <c r="I154" s="148"/>
      <c r="J154" s="148"/>
      <c r="K154" s="148"/>
      <c r="L154" s="148"/>
      <c r="M154" s="148"/>
      <c r="N154" s="148"/>
      <c r="O154" s="148"/>
      <c r="P154" s="148"/>
      <c r="Q154" s="148"/>
      <c r="R154" s="133"/>
    </row>
    <row r="155" spans="2:18">
      <c r="B155" s="95"/>
      <c r="C155" s="148"/>
      <c r="D155" s="148"/>
      <c r="E155" s="148"/>
      <c r="F155" s="148"/>
      <c r="G155" s="148"/>
      <c r="H155" s="148"/>
      <c r="I155" s="148"/>
      <c r="J155" s="148"/>
      <c r="K155" s="148"/>
      <c r="L155" s="148"/>
      <c r="M155" s="148"/>
      <c r="N155" s="148"/>
      <c r="O155" s="148"/>
      <c r="P155" s="148"/>
      <c r="Q155" s="148"/>
      <c r="R155" s="133"/>
    </row>
    <row r="156" spans="2:18">
      <c r="B156" s="95"/>
      <c r="C156" s="148"/>
      <c r="D156" s="148"/>
      <c r="E156" s="148"/>
      <c r="F156" s="148"/>
      <c r="G156" s="148"/>
      <c r="H156" s="148"/>
      <c r="I156" s="148"/>
      <c r="J156" s="148"/>
      <c r="K156" s="148"/>
      <c r="L156" s="148"/>
      <c r="M156" s="148"/>
      <c r="N156" s="148"/>
      <c r="O156" s="148"/>
      <c r="P156" s="148"/>
      <c r="Q156" s="148"/>
      <c r="R156" s="133"/>
    </row>
    <row r="157" spans="2:18">
      <c r="B157" s="95"/>
      <c r="C157" s="148"/>
      <c r="D157" s="148"/>
      <c r="E157" s="148"/>
      <c r="F157" s="148"/>
      <c r="G157" s="148"/>
      <c r="H157" s="148"/>
      <c r="I157" s="148"/>
      <c r="J157" s="148"/>
      <c r="K157" s="148"/>
      <c r="L157" s="148"/>
      <c r="M157" s="148"/>
      <c r="N157" s="148"/>
      <c r="O157" s="148"/>
      <c r="P157" s="148"/>
      <c r="Q157" s="148"/>
      <c r="R157" s="133"/>
    </row>
    <row r="158" spans="2:18">
      <c r="B158" s="95"/>
      <c r="C158" s="148"/>
      <c r="D158" s="148"/>
      <c r="E158" s="148"/>
      <c r="F158" s="148"/>
      <c r="G158" s="148"/>
      <c r="H158" s="148"/>
      <c r="I158" s="148"/>
      <c r="J158" s="148"/>
      <c r="K158" s="148"/>
      <c r="L158" s="148"/>
      <c r="M158" s="148"/>
      <c r="N158" s="148"/>
      <c r="O158" s="148"/>
      <c r="P158" s="148"/>
      <c r="Q158" s="148"/>
      <c r="R158" s="133"/>
    </row>
    <row r="159" spans="2:18">
      <c r="B159" s="149"/>
      <c r="C159" s="96"/>
      <c r="D159" s="96"/>
      <c r="E159" s="96"/>
      <c r="F159" s="96"/>
      <c r="G159" s="96"/>
      <c r="H159" s="96"/>
      <c r="I159" s="96"/>
      <c r="J159" s="96"/>
      <c r="K159" s="96"/>
      <c r="L159" s="96"/>
      <c r="M159" s="96"/>
      <c r="N159" s="96"/>
      <c r="O159" s="96"/>
      <c r="P159" s="96"/>
      <c r="Q159" s="96"/>
      <c r="R159" s="96"/>
    </row>
    <row r="160" spans="2:18">
      <c r="B160" s="150"/>
      <c r="C160" s="151"/>
      <c r="D160" s="152"/>
      <c r="E160" s="152"/>
      <c r="F160" s="152"/>
      <c r="G160" s="152"/>
      <c r="H160" s="152"/>
      <c r="I160" s="152"/>
      <c r="J160" s="133"/>
      <c r="K160" s="133"/>
      <c r="L160" s="133"/>
      <c r="M160" s="133"/>
      <c r="N160" s="133"/>
      <c r="O160" s="133"/>
      <c r="P160" s="133"/>
      <c r="Q160" s="133"/>
      <c r="R160" s="133"/>
    </row>
    <row r="161" spans="1:18">
      <c r="B161" s="150"/>
      <c r="C161" s="151"/>
      <c r="D161" s="152"/>
      <c r="E161" s="152"/>
      <c r="F161" s="152"/>
      <c r="G161" s="152"/>
      <c r="H161" s="152"/>
      <c r="I161" s="152"/>
      <c r="J161" s="133"/>
      <c r="K161" s="133"/>
      <c r="L161" s="133"/>
      <c r="M161" s="133"/>
      <c r="N161" s="133"/>
      <c r="O161" s="133"/>
      <c r="P161" s="133"/>
      <c r="Q161" s="133"/>
      <c r="R161" s="133"/>
    </row>
    <row r="162" spans="1:18" s="2" customFormat="1">
      <c r="A162" s="12"/>
      <c r="B162" s="88"/>
      <c r="C162" s="133"/>
      <c r="D162" s="133"/>
      <c r="E162" s="133"/>
      <c r="F162" s="133"/>
      <c r="G162" s="133"/>
      <c r="H162" s="133"/>
      <c r="I162" s="133"/>
      <c r="J162" s="133"/>
      <c r="K162" s="133"/>
      <c r="L162" s="133"/>
      <c r="M162" s="133"/>
      <c r="N162" s="133"/>
      <c r="O162" s="133"/>
      <c r="P162" s="133"/>
      <c r="Q162" s="133"/>
      <c r="R162" s="133"/>
    </row>
    <row r="163" spans="1:18" s="2" customFormat="1">
      <c r="A163" s="12"/>
      <c r="B163" s="88"/>
      <c r="C163" s="133"/>
      <c r="D163" s="133"/>
      <c r="E163" s="133"/>
      <c r="F163" s="133"/>
      <c r="G163" s="133"/>
      <c r="H163" s="133"/>
      <c r="I163" s="133"/>
      <c r="J163" s="133"/>
      <c r="K163" s="133"/>
      <c r="L163" s="133"/>
      <c r="M163" s="133"/>
      <c r="N163" s="133"/>
      <c r="O163" s="133"/>
      <c r="P163" s="133"/>
      <c r="Q163" s="133"/>
      <c r="R163" s="133"/>
    </row>
    <row r="164" spans="1:18" s="2" customFormat="1">
      <c r="A164" s="12"/>
      <c r="B164" s="88"/>
      <c r="C164" s="133"/>
      <c r="D164" s="133"/>
      <c r="E164" s="133"/>
      <c r="F164" s="133"/>
      <c r="G164" s="133"/>
      <c r="H164" s="133"/>
      <c r="I164" s="133"/>
      <c r="J164" s="133"/>
      <c r="K164" s="133"/>
      <c r="L164" s="133"/>
      <c r="M164" s="133"/>
      <c r="N164" s="133"/>
      <c r="O164" s="133"/>
      <c r="P164" s="133"/>
      <c r="Q164" s="133"/>
      <c r="R164" s="133"/>
    </row>
    <row r="165" spans="1:18" s="2" customFormat="1">
      <c r="A165" s="12"/>
      <c r="B165" s="88"/>
      <c r="C165" s="133"/>
      <c r="D165" s="133"/>
      <c r="E165" s="133"/>
      <c r="F165" s="133"/>
      <c r="G165" s="133"/>
      <c r="H165" s="133"/>
      <c r="I165" s="133"/>
      <c r="J165" s="133"/>
      <c r="K165" s="133"/>
      <c r="L165" s="133"/>
      <c r="M165" s="133"/>
      <c r="N165" s="133"/>
      <c r="O165" s="133"/>
      <c r="P165" s="133"/>
      <c r="Q165" s="133"/>
      <c r="R165" s="133"/>
    </row>
    <row r="166" spans="1:18" s="2" customFormat="1">
      <c r="A166" s="12"/>
      <c r="B166" s="88"/>
      <c r="C166" s="133"/>
      <c r="D166" s="133"/>
      <c r="E166" s="133"/>
      <c r="F166" s="133"/>
      <c r="G166" s="133"/>
      <c r="H166" s="133"/>
      <c r="I166" s="133"/>
      <c r="J166" s="133"/>
      <c r="K166" s="133"/>
      <c r="L166" s="133"/>
      <c r="M166" s="133"/>
      <c r="N166" s="133"/>
      <c r="O166" s="133"/>
      <c r="P166" s="133"/>
      <c r="Q166" s="133"/>
      <c r="R166" s="133"/>
    </row>
    <row r="167" spans="1:18" s="2" customFormat="1">
      <c r="A167" s="12"/>
      <c r="B167" s="88"/>
      <c r="C167" s="133"/>
      <c r="D167" s="133"/>
      <c r="E167" s="133"/>
      <c r="F167" s="133"/>
      <c r="G167" s="133"/>
      <c r="H167" s="133"/>
      <c r="I167" s="133"/>
      <c r="J167" s="133"/>
      <c r="K167" s="133"/>
      <c r="L167" s="133"/>
      <c r="M167" s="133"/>
      <c r="N167" s="133"/>
      <c r="O167" s="133"/>
      <c r="P167" s="133"/>
      <c r="Q167" s="133"/>
      <c r="R167" s="133"/>
    </row>
    <row r="168" spans="1:18" s="2" customFormat="1">
      <c r="A168" s="12"/>
      <c r="B168" s="88"/>
      <c r="C168" s="133"/>
      <c r="D168" s="133"/>
      <c r="E168" s="133"/>
      <c r="F168" s="133"/>
      <c r="G168" s="133"/>
      <c r="H168" s="133"/>
      <c r="I168" s="133"/>
      <c r="J168" s="133"/>
      <c r="K168" s="133"/>
      <c r="L168" s="133"/>
      <c r="M168" s="133"/>
      <c r="N168" s="133"/>
      <c r="O168" s="133"/>
      <c r="P168" s="133"/>
      <c r="Q168" s="133"/>
      <c r="R168" s="133"/>
    </row>
    <row r="169" spans="1:18" s="2" customFormat="1">
      <c r="A169" s="12"/>
      <c r="B169" s="88"/>
      <c r="C169" s="133"/>
      <c r="D169" s="133"/>
      <c r="E169" s="133"/>
      <c r="F169" s="133"/>
      <c r="G169" s="133"/>
      <c r="H169" s="133"/>
      <c r="I169" s="133"/>
      <c r="J169" s="133"/>
      <c r="K169" s="133"/>
      <c r="L169" s="133"/>
      <c r="M169" s="133"/>
      <c r="N169" s="133"/>
      <c r="O169" s="133"/>
      <c r="P169" s="133"/>
      <c r="Q169" s="133"/>
      <c r="R169" s="133"/>
    </row>
    <row r="170" spans="1:18" s="2" customFormat="1">
      <c r="A170" s="12"/>
      <c r="B170" s="88"/>
      <c r="C170" s="133"/>
      <c r="D170" s="133"/>
      <c r="E170" s="133"/>
      <c r="F170" s="133"/>
      <c r="G170" s="133"/>
      <c r="H170" s="133"/>
      <c r="I170" s="133"/>
      <c r="J170" s="133"/>
      <c r="K170" s="133"/>
      <c r="L170" s="133"/>
      <c r="M170" s="133"/>
      <c r="N170" s="133"/>
      <c r="O170" s="133"/>
      <c r="P170" s="133"/>
      <c r="Q170" s="133"/>
      <c r="R170" s="133"/>
    </row>
    <row r="171" spans="1:18" s="2" customFormat="1">
      <c r="A171" s="12"/>
      <c r="B171" s="88"/>
      <c r="C171" s="133"/>
      <c r="D171" s="133"/>
      <c r="E171" s="133"/>
      <c r="F171" s="133"/>
      <c r="G171" s="133"/>
      <c r="H171" s="133"/>
      <c r="I171" s="133"/>
      <c r="J171" s="133"/>
      <c r="K171" s="133"/>
      <c r="L171" s="133"/>
      <c r="M171" s="133"/>
      <c r="N171" s="133"/>
      <c r="O171" s="133"/>
      <c r="P171" s="133"/>
      <c r="Q171" s="133"/>
      <c r="R171" s="133"/>
    </row>
    <row r="172" spans="1:18" s="2" customFormat="1">
      <c r="A172" s="12"/>
      <c r="B172" s="88"/>
      <c r="C172" s="133"/>
      <c r="D172" s="133"/>
      <c r="E172" s="133"/>
      <c r="F172" s="133"/>
      <c r="G172" s="133"/>
      <c r="H172" s="133"/>
      <c r="I172" s="133"/>
      <c r="J172" s="133"/>
      <c r="K172" s="133"/>
      <c r="L172" s="133"/>
      <c r="M172" s="133"/>
      <c r="N172" s="133"/>
      <c r="O172" s="133"/>
      <c r="P172" s="133"/>
      <c r="Q172" s="133"/>
      <c r="R172" s="133"/>
    </row>
    <row r="173" spans="1:18" s="2" customFormat="1">
      <c r="A173" s="12"/>
      <c r="B173" s="88"/>
      <c r="C173" s="133"/>
      <c r="D173" s="133"/>
      <c r="E173" s="133"/>
      <c r="F173" s="133"/>
      <c r="G173" s="133"/>
      <c r="H173" s="133"/>
      <c r="I173" s="133"/>
      <c r="J173" s="133"/>
      <c r="K173" s="133"/>
      <c r="L173" s="133"/>
      <c r="M173" s="133"/>
      <c r="N173" s="133"/>
      <c r="O173" s="133"/>
      <c r="P173" s="133"/>
      <c r="Q173" s="133"/>
      <c r="R173" s="133"/>
    </row>
    <row r="174" spans="1:18" s="2" customFormat="1">
      <c r="A174" s="12"/>
      <c r="B174" s="88"/>
      <c r="C174" s="133"/>
      <c r="D174" s="133"/>
      <c r="E174" s="133"/>
      <c r="F174" s="133"/>
      <c r="G174" s="133"/>
      <c r="H174" s="133"/>
      <c r="I174" s="133"/>
      <c r="J174" s="133"/>
      <c r="K174" s="133"/>
      <c r="L174" s="133"/>
      <c r="M174" s="133"/>
      <c r="N174" s="133"/>
      <c r="O174" s="133"/>
      <c r="P174" s="133"/>
      <c r="Q174" s="133"/>
      <c r="R174" s="133"/>
    </row>
    <row r="175" spans="1:18" s="2" customFormat="1">
      <c r="A175" s="12"/>
      <c r="B175" s="88"/>
      <c r="C175" s="133"/>
      <c r="D175" s="133"/>
      <c r="E175" s="133"/>
      <c r="F175" s="133"/>
      <c r="G175" s="133"/>
      <c r="H175" s="133"/>
      <c r="I175" s="133"/>
      <c r="J175" s="133"/>
      <c r="K175" s="133"/>
      <c r="L175" s="133"/>
      <c r="M175" s="133"/>
      <c r="N175" s="133"/>
      <c r="O175" s="133"/>
      <c r="P175" s="133"/>
      <c r="Q175" s="133"/>
      <c r="R175" s="133"/>
    </row>
    <row r="176" spans="1:18" s="2" customFormat="1">
      <c r="A176" s="12"/>
      <c r="B176" s="88"/>
      <c r="C176" s="133"/>
      <c r="D176" s="133"/>
      <c r="E176" s="133"/>
      <c r="F176" s="133"/>
      <c r="G176" s="133"/>
      <c r="H176" s="133"/>
      <c r="I176" s="133"/>
      <c r="J176" s="133"/>
      <c r="K176" s="133"/>
      <c r="L176" s="133"/>
      <c r="M176" s="133"/>
      <c r="N176" s="133"/>
      <c r="O176" s="133"/>
      <c r="P176" s="133"/>
      <c r="Q176" s="133"/>
      <c r="R176" s="133"/>
    </row>
    <row r="177" spans="1:18" s="2" customFormat="1">
      <c r="A177" s="12"/>
      <c r="B177" s="88"/>
      <c r="C177" s="133"/>
      <c r="D177" s="133"/>
      <c r="E177" s="133"/>
      <c r="F177" s="133"/>
      <c r="G177" s="133"/>
      <c r="H177" s="133"/>
      <c r="I177" s="133"/>
      <c r="J177" s="133"/>
      <c r="K177" s="133"/>
      <c r="L177" s="133"/>
      <c r="M177" s="133"/>
      <c r="N177" s="133"/>
      <c r="O177" s="133"/>
      <c r="P177" s="133"/>
      <c r="Q177" s="133"/>
      <c r="R177" s="133"/>
    </row>
    <row r="178" spans="1:18" s="2" customFormat="1">
      <c r="A178" s="12"/>
      <c r="B178" s="88"/>
      <c r="C178" s="133"/>
      <c r="D178" s="133"/>
      <c r="E178" s="133"/>
      <c r="F178" s="133"/>
      <c r="G178" s="133"/>
      <c r="H178" s="133"/>
      <c r="I178" s="133"/>
      <c r="J178" s="133"/>
      <c r="K178" s="133"/>
      <c r="L178" s="133"/>
      <c r="M178" s="133"/>
      <c r="N178" s="133"/>
      <c r="O178" s="133"/>
      <c r="P178" s="133"/>
      <c r="Q178" s="133"/>
      <c r="R178" s="133"/>
    </row>
    <row r="179" spans="1:18" s="2" customFormat="1">
      <c r="A179" s="12"/>
      <c r="B179" s="88"/>
      <c r="C179" s="133"/>
      <c r="D179" s="133"/>
      <c r="E179" s="133"/>
      <c r="F179" s="133"/>
      <c r="G179" s="133"/>
      <c r="H179" s="133"/>
      <c r="I179" s="133"/>
      <c r="J179" s="133"/>
      <c r="K179" s="133"/>
      <c r="L179" s="133"/>
      <c r="M179" s="133"/>
      <c r="N179" s="133"/>
      <c r="O179" s="133"/>
      <c r="P179" s="133"/>
      <c r="Q179" s="133"/>
      <c r="R179" s="133"/>
    </row>
    <row r="180" spans="1:18" s="2" customFormat="1">
      <c r="A180" s="12"/>
      <c r="B180" s="88"/>
      <c r="C180" s="133"/>
      <c r="D180" s="133"/>
      <c r="E180" s="133"/>
      <c r="F180" s="133"/>
      <c r="G180" s="133"/>
      <c r="H180" s="133"/>
      <c r="I180" s="133"/>
      <c r="J180" s="133"/>
      <c r="K180" s="133"/>
      <c r="L180" s="133"/>
      <c r="M180" s="133"/>
      <c r="N180" s="133"/>
      <c r="O180" s="133"/>
      <c r="P180" s="133"/>
      <c r="Q180" s="133"/>
      <c r="R180" s="133"/>
    </row>
    <row r="181" spans="1:18" s="2" customFormat="1">
      <c r="A181" s="12"/>
      <c r="B181" s="88"/>
      <c r="C181" s="133"/>
      <c r="D181" s="133"/>
      <c r="E181" s="133"/>
      <c r="F181" s="133"/>
      <c r="G181" s="133"/>
      <c r="H181" s="133"/>
      <c r="I181" s="133"/>
      <c r="J181" s="133"/>
      <c r="K181" s="133"/>
      <c r="L181" s="133"/>
      <c r="M181" s="133"/>
      <c r="N181" s="133"/>
      <c r="O181" s="133"/>
      <c r="P181" s="133"/>
      <c r="Q181" s="133"/>
      <c r="R181" s="133"/>
    </row>
    <row r="182" spans="1:18" s="2" customFormat="1">
      <c r="A182" s="12"/>
      <c r="B182" s="88"/>
      <c r="C182" s="133"/>
      <c r="D182" s="133"/>
      <c r="E182" s="133"/>
      <c r="F182" s="133"/>
      <c r="G182" s="133"/>
      <c r="H182" s="133"/>
      <c r="I182" s="133"/>
      <c r="J182" s="133"/>
      <c r="K182" s="133"/>
      <c r="L182" s="133"/>
      <c r="M182" s="133"/>
      <c r="N182" s="133"/>
      <c r="O182" s="133"/>
      <c r="P182" s="133"/>
      <c r="Q182" s="133"/>
      <c r="R182" s="133"/>
    </row>
    <row r="183" spans="1:18" s="2" customFormat="1">
      <c r="A183" s="12"/>
      <c r="B183" s="88"/>
      <c r="C183" s="133"/>
      <c r="D183" s="133"/>
      <c r="E183" s="133"/>
      <c r="F183" s="133"/>
      <c r="G183" s="133"/>
      <c r="H183" s="133"/>
      <c r="I183" s="133"/>
      <c r="J183" s="133"/>
      <c r="K183" s="133"/>
      <c r="L183" s="133"/>
      <c r="M183" s="133"/>
      <c r="N183" s="133"/>
      <c r="O183" s="133"/>
      <c r="P183" s="133"/>
      <c r="Q183" s="133"/>
      <c r="R183" s="133"/>
    </row>
    <row r="184" spans="1:18" s="2" customFormat="1">
      <c r="A184" s="12"/>
      <c r="B184" s="88"/>
      <c r="C184" s="133"/>
      <c r="D184" s="133"/>
      <c r="E184" s="133"/>
      <c r="F184" s="133"/>
      <c r="G184" s="133"/>
      <c r="H184" s="133"/>
      <c r="I184" s="133"/>
      <c r="J184" s="133"/>
      <c r="K184" s="133"/>
      <c r="L184" s="133"/>
      <c r="M184" s="133"/>
      <c r="N184" s="133"/>
      <c r="O184" s="133"/>
      <c r="P184" s="133"/>
      <c r="Q184" s="133"/>
      <c r="R184" s="133"/>
    </row>
    <row r="185" spans="1:18" s="2" customFormat="1">
      <c r="A185" s="12"/>
      <c r="B185" s="19"/>
      <c r="C185" s="12"/>
      <c r="D185" s="12"/>
      <c r="E185" s="12"/>
      <c r="F185" s="12"/>
      <c r="G185" s="12"/>
      <c r="H185" s="12"/>
      <c r="I185" s="12"/>
      <c r="J185" s="12"/>
      <c r="K185" s="12"/>
      <c r="L185" s="12"/>
      <c r="M185" s="12"/>
      <c r="N185" s="12"/>
      <c r="O185" s="12"/>
      <c r="P185" s="12"/>
      <c r="Q185" s="12"/>
      <c r="R185" s="12"/>
    </row>
    <row r="186" spans="1:18" s="2" customFormat="1">
      <c r="A186" s="12"/>
      <c r="B186" s="19"/>
      <c r="C186" s="12"/>
      <c r="D186" s="12"/>
      <c r="E186" s="12"/>
      <c r="F186" s="12"/>
      <c r="G186" s="12"/>
      <c r="H186" s="12"/>
      <c r="I186" s="12"/>
      <c r="J186" s="12"/>
      <c r="K186" s="12"/>
      <c r="L186" s="12"/>
      <c r="M186" s="12"/>
      <c r="N186" s="12"/>
      <c r="O186" s="12"/>
      <c r="P186" s="12"/>
      <c r="Q186" s="12"/>
      <c r="R186" s="12"/>
    </row>
    <row r="187" spans="1:18" s="2" customFormat="1">
      <c r="A187" s="12"/>
      <c r="B187" s="19"/>
      <c r="C187" s="12"/>
      <c r="D187" s="12"/>
      <c r="E187" s="12"/>
      <c r="F187" s="12"/>
      <c r="G187" s="12"/>
      <c r="H187" s="12"/>
      <c r="I187" s="12"/>
      <c r="J187" s="12"/>
      <c r="K187" s="12"/>
      <c r="L187" s="12"/>
      <c r="M187" s="12"/>
      <c r="N187" s="12"/>
      <c r="O187" s="12"/>
      <c r="P187" s="12"/>
      <c r="Q187" s="12"/>
      <c r="R187" s="12"/>
    </row>
    <row r="188" spans="1:18" s="2" customFormat="1">
      <c r="A188" s="12"/>
      <c r="B188" s="19"/>
      <c r="C188" s="12"/>
      <c r="D188" s="12"/>
      <c r="E188" s="12"/>
      <c r="F188" s="12"/>
      <c r="G188" s="12"/>
      <c r="H188" s="12"/>
      <c r="I188" s="12"/>
      <c r="J188" s="12"/>
      <c r="K188" s="12"/>
      <c r="L188" s="12"/>
      <c r="M188" s="12"/>
      <c r="N188" s="12"/>
      <c r="O188" s="12"/>
      <c r="P188" s="12"/>
      <c r="Q188" s="12"/>
      <c r="R188" s="12"/>
    </row>
    <row r="189" spans="1:18" s="2" customFormat="1">
      <c r="A189" s="12"/>
      <c r="B189" s="19"/>
      <c r="C189" s="12"/>
      <c r="D189" s="12"/>
      <c r="E189" s="12"/>
      <c r="F189" s="12"/>
      <c r="G189" s="12"/>
      <c r="H189" s="12"/>
      <c r="I189" s="12"/>
      <c r="J189" s="12"/>
      <c r="K189" s="12"/>
      <c r="L189" s="12"/>
      <c r="M189" s="12"/>
      <c r="N189" s="12"/>
      <c r="O189" s="12"/>
      <c r="P189" s="12"/>
      <c r="Q189" s="12"/>
      <c r="R189" s="12"/>
    </row>
    <row r="190" spans="1:18" s="2" customFormat="1">
      <c r="A190" s="12"/>
      <c r="B190" s="19"/>
      <c r="C190" s="12"/>
      <c r="D190" s="12"/>
      <c r="E190" s="12"/>
      <c r="F190" s="12"/>
      <c r="G190" s="12"/>
      <c r="H190" s="12"/>
      <c r="I190" s="12"/>
      <c r="J190" s="12"/>
      <c r="K190" s="12"/>
      <c r="L190" s="12"/>
      <c r="M190" s="12"/>
      <c r="N190" s="12"/>
      <c r="O190" s="12"/>
      <c r="P190" s="12"/>
      <c r="Q190" s="12"/>
      <c r="R190" s="12"/>
    </row>
    <row r="191" spans="1:18" s="2" customFormat="1">
      <c r="A191" s="12"/>
      <c r="B191" s="19"/>
      <c r="C191" s="12"/>
      <c r="D191" s="12"/>
      <c r="E191" s="12"/>
      <c r="F191" s="12"/>
      <c r="G191" s="12"/>
      <c r="H191" s="12"/>
      <c r="I191" s="12"/>
      <c r="J191" s="12"/>
      <c r="K191" s="12"/>
      <c r="L191" s="12"/>
      <c r="M191" s="12"/>
      <c r="N191" s="12"/>
      <c r="O191" s="12"/>
      <c r="P191" s="12"/>
      <c r="Q191" s="12"/>
      <c r="R191" s="12"/>
    </row>
    <row r="192" spans="1:18" s="2" customFormat="1">
      <c r="A192" s="12"/>
      <c r="B192" s="19"/>
      <c r="C192" s="12"/>
      <c r="D192" s="12"/>
      <c r="E192" s="12"/>
      <c r="F192" s="12"/>
      <c r="G192" s="12"/>
      <c r="H192" s="12"/>
      <c r="I192" s="12"/>
      <c r="J192" s="12"/>
      <c r="K192" s="12"/>
      <c r="L192" s="12"/>
      <c r="M192" s="12"/>
      <c r="N192" s="12"/>
      <c r="O192" s="12"/>
      <c r="P192" s="12"/>
      <c r="Q192" s="12"/>
      <c r="R192" s="12"/>
    </row>
    <row r="193" spans="1:18" s="2" customFormat="1">
      <c r="A193" s="12"/>
      <c r="B193" s="19"/>
      <c r="C193" s="12"/>
      <c r="D193" s="12"/>
      <c r="E193" s="12"/>
      <c r="F193" s="12"/>
      <c r="G193" s="12"/>
      <c r="H193" s="12"/>
      <c r="I193" s="12"/>
      <c r="J193" s="12"/>
      <c r="K193" s="12"/>
      <c r="L193" s="12"/>
      <c r="M193" s="12"/>
      <c r="N193" s="12"/>
      <c r="O193" s="12"/>
      <c r="P193" s="12"/>
      <c r="Q193" s="12"/>
      <c r="R193" s="12"/>
    </row>
    <row r="194" spans="1:18" s="2" customFormat="1">
      <c r="A194" s="12"/>
      <c r="B194" s="19"/>
      <c r="C194" s="12"/>
      <c r="D194" s="12"/>
      <c r="E194" s="12"/>
      <c r="F194" s="12"/>
      <c r="G194" s="12"/>
      <c r="H194" s="12"/>
      <c r="I194" s="12"/>
      <c r="J194" s="12"/>
      <c r="K194" s="12"/>
      <c r="L194" s="12"/>
      <c r="M194" s="12"/>
      <c r="N194" s="12"/>
      <c r="O194" s="12"/>
      <c r="P194" s="12"/>
      <c r="Q194" s="12"/>
      <c r="R194" s="12"/>
    </row>
    <row r="195" spans="1:18" s="2" customFormat="1">
      <c r="A195" s="12"/>
      <c r="B195" s="19"/>
      <c r="C195" s="12"/>
      <c r="D195" s="12"/>
      <c r="E195" s="12"/>
      <c r="F195" s="12"/>
      <c r="G195" s="12"/>
      <c r="H195" s="12"/>
      <c r="I195" s="12"/>
      <c r="J195" s="12"/>
      <c r="K195" s="12"/>
      <c r="L195" s="12"/>
      <c r="M195" s="12"/>
      <c r="N195" s="12"/>
      <c r="O195" s="12"/>
      <c r="P195" s="12"/>
      <c r="Q195" s="12"/>
      <c r="R195" s="12"/>
    </row>
    <row r="196" spans="1:18" s="2" customFormat="1">
      <c r="A196" s="12"/>
      <c r="B196" s="19"/>
      <c r="C196" s="12"/>
      <c r="D196" s="12"/>
      <c r="E196" s="12"/>
      <c r="F196" s="12"/>
      <c r="G196" s="12"/>
      <c r="H196" s="12"/>
      <c r="I196" s="12"/>
      <c r="J196" s="12"/>
      <c r="K196" s="12"/>
      <c r="L196" s="12"/>
      <c r="M196" s="12"/>
      <c r="N196" s="12"/>
      <c r="O196" s="12"/>
      <c r="P196" s="12"/>
      <c r="Q196" s="12"/>
      <c r="R196" s="12"/>
    </row>
    <row r="197" spans="1:18" s="2" customFormat="1">
      <c r="A197" s="12"/>
      <c r="B197" s="19"/>
      <c r="C197" s="12"/>
      <c r="D197" s="12"/>
      <c r="E197" s="12"/>
      <c r="F197" s="12"/>
      <c r="G197" s="12"/>
      <c r="H197" s="12"/>
      <c r="I197" s="12"/>
      <c r="J197" s="12"/>
      <c r="K197" s="12"/>
      <c r="L197" s="12"/>
      <c r="M197" s="12"/>
      <c r="N197" s="12"/>
      <c r="O197" s="12"/>
      <c r="P197" s="12"/>
      <c r="Q197" s="12"/>
      <c r="R197" s="12"/>
    </row>
    <row r="198" spans="1:18" s="2" customFormat="1">
      <c r="A198" s="12"/>
      <c r="B198" s="19"/>
      <c r="C198" s="12"/>
      <c r="D198" s="12"/>
      <c r="E198" s="12"/>
      <c r="F198" s="12"/>
      <c r="G198" s="12"/>
      <c r="H198" s="12"/>
      <c r="I198" s="12"/>
      <c r="J198" s="12"/>
      <c r="K198" s="12"/>
      <c r="L198" s="12"/>
      <c r="M198" s="12"/>
      <c r="N198" s="12"/>
      <c r="O198" s="12"/>
      <c r="P198" s="12"/>
      <c r="Q198" s="12"/>
      <c r="R198" s="12"/>
    </row>
    <row r="199" spans="1:18" s="2" customFormat="1">
      <c r="A199" s="12"/>
      <c r="B199" s="19"/>
      <c r="C199" s="12"/>
      <c r="D199" s="12"/>
      <c r="E199" s="12"/>
      <c r="F199" s="12"/>
      <c r="G199" s="12"/>
      <c r="H199" s="12"/>
      <c r="I199" s="12"/>
      <c r="J199" s="12"/>
      <c r="K199" s="12"/>
      <c r="L199" s="12"/>
      <c r="M199" s="12"/>
      <c r="N199" s="12"/>
      <c r="O199" s="12"/>
      <c r="P199" s="12"/>
      <c r="Q199" s="12"/>
      <c r="R199" s="12"/>
    </row>
    <row r="200" spans="1:18" s="2" customFormat="1">
      <c r="A200" s="12"/>
      <c r="B200" s="19"/>
      <c r="C200" s="12"/>
      <c r="D200" s="12"/>
      <c r="E200" s="12"/>
      <c r="F200" s="12"/>
      <c r="G200" s="12"/>
      <c r="H200" s="12"/>
      <c r="I200" s="12"/>
      <c r="J200" s="12"/>
      <c r="K200" s="12"/>
      <c r="L200" s="12"/>
      <c r="M200" s="12"/>
      <c r="N200" s="12"/>
      <c r="O200" s="12"/>
      <c r="P200" s="12"/>
      <c r="Q200" s="12"/>
      <c r="R200" s="12"/>
    </row>
    <row r="201" spans="1:18" s="2" customFormat="1">
      <c r="A201" s="12"/>
      <c r="B201" s="19"/>
      <c r="C201" s="12"/>
      <c r="D201" s="12"/>
      <c r="E201" s="12"/>
      <c r="F201" s="12"/>
      <c r="G201" s="12"/>
      <c r="H201" s="12"/>
      <c r="I201" s="12"/>
      <c r="J201" s="12"/>
      <c r="K201" s="12"/>
      <c r="L201" s="12"/>
      <c r="M201" s="12"/>
      <c r="N201" s="12"/>
      <c r="O201" s="12"/>
      <c r="P201" s="12"/>
      <c r="Q201" s="12"/>
      <c r="R201" s="12"/>
    </row>
    <row r="202" spans="1:18" s="2" customFormat="1">
      <c r="A202" s="12"/>
      <c r="B202" s="19"/>
      <c r="C202" s="12"/>
      <c r="D202" s="12"/>
      <c r="E202" s="12"/>
      <c r="F202" s="12"/>
      <c r="G202" s="12"/>
      <c r="H202" s="12"/>
      <c r="I202" s="12"/>
      <c r="J202" s="12"/>
      <c r="K202" s="12"/>
      <c r="L202" s="12"/>
      <c r="M202" s="12"/>
      <c r="N202" s="12"/>
      <c r="O202" s="12"/>
      <c r="P202" s="12"/>
      <c r="Q202" s="12"/>
      <c r="R202" s="12"/>
    </row>
    <row r="203" spans="1:18" s="2" customFormat="1">
      <c r="A203" s="12"/>
      <c r="B203" s="19"/>
      <c r="C203" s="12"/>
      <c r="D203" s="12"/>
      <c r="E203" s="12"/>
      <c r="F203" s="12"/>
      <c r="G203" s="12"/>
      <c r="H203" s="12"/>
      <c r="I203" s="12"/>
      <c r="J203" s="12"/>
      <c r="K203" s="12"/>
      <c r="L203" s="12"/>
      <c r="M203" s="12"/>
      <c r="N203" s="12"/>
      <c r="O203" s="12"/>
      <c r="P203" s="12"/>
      <c r="Q203" s="12"/>
      <c r="R203" s="12"/>
    </row>
    <row r="204" spans="1:18" s="2" customFormat="1">
      <c r="A204" s="12"/>
      <c r="B204" s="19"/>
      <c r="C204" s="12"/>
      <c r="D204" s="12"/>
      <c r="E204" s="12"/>
      <c r="F204" s="12"/>
      <c r="G204" s="12"/>
      <c r="H204" s="12"/>
      <c r="I204" s="12"/>
      <c r="J204" s="12"/>
      <c r="K204" s="12"/>
      <c r="L204" s="12"/>
      <c r="M204" s="12"/>
      <c r="N204" s="12"/>
      <c r="O204" s="12"/>
      <c r="P204" s="12"/>
      <c r="Q204" s="12"/>
      <c r="R204" s="12"/>
    </row>
    <row r="205" spans="1:18" s="2" customFormat="1">
      <c r="A205" s="12"/>
      <c r="B205" s="19"/>
      <c r="C205" s="12"/>
      <c r="D205" s="12"/>
      <c r="E205" s="12"/>
      <c r="F205" s="12"/>
      <c r="G205" s="12"/>
      <c r="H205" s="12"/>
      <c r="I205" s="12"/>
      <c r="J205" s="12"/>
      <c r="K205" s="12"/>
      <c r="L205" s="12"/>
      <c r="M205" s="12"/>
      <c r="N205" s="12"/>
      <c r="O205" s="12"/>
      <c r="P205" s="12"/>
      <c r="Q205" s="12"/>
      <c r="R205" s="12"/>
    </row>
    <row r="206" spans="1:18" s="2" customFormat="1">
      <c r="A206" s="12"/>
      <c r="B206" s="19"/>
      <c r="C206" s="12"/>
      <c r="D206" s="12"/>
      <c r="E206" s="12"/>
      <c r="F206" s="12"/>
      <c r="G206" s="12"/>
      <c r="H206" s="12"/>
      <c r="I206" s="12"/>
      <c r="J206" s="12"/>
      <c r="K206" s="12"/>
      <c r="L206" s="12"/>
      <c r="M206" s="12"/>
      <c r="N206" s="12"/>
      <c r="O206" s="12"/>
      <c r="P206" s="12"/>
      <c r="Q206" s="12"/>
      <c r="R206" s="12"/>
    </row>
    <row r="207" spans="1:18" s="2" customFormat="1">
      <c r="A207" s="12"/>
      <c r="B207" s="19"/>
      <c r="C207" s="12"/>
      <c r="D207" s="12"/>
      <c r="E207" s="12"/>
      <c r="F207" s="12"/>
      <c r="G207" s="12"/>
      <c r="H207" s="12"/>
      <c r="I207" s="12"/>
      <c r="J207" s="12"/>
      <c r="K207" s="12"/>
      <c r="L207" s="12"/>
      <c r="M207" s="12"/>
      <c r="N207" s="12"/>
      <c r="O207" s="12"/>
      <c r="P207" s="12"/>
      <c r="Q207" s="12"/>
      <c r="R207" s="12"/>
    </row>
    <row r="208" spans="1:18" s="2" customFormat="1">
      <c r="A208" s="12"/>
      <c r="B208" s="19"/>
      <c r="C208" s="12"/>
      <c r="D208" s="12"/>
      <c r="E208" s="12"/>
      <c r="F208" s="12"/>
      <c r="G208" s="12"/>
      <c r="H208" s="12"/>
      <c r="I208" s="12"/>
      <c r="J208" s="12"/>
      <c r="K208" s="12"/>
      <c r="L208" s="12"/>
      <c r="M208" s="12"/>
      <c r="N208" s="12"/>
      <c r="O208" s="12"/>
      <c r="P208" s="12"/>
      <c r="Q208" s="12"/>
      <c r="R208" s="12"/>
    </row>
    <row r="209" spans="1:18" s="2" customFormat="1">
      <c r="A209" s="12"/>
      <c r="B209" s="19"/>
      <c r="C209" s="12"/>
      <c r="D209" s="12"/>
      <c r="E209" s="12"/>
      <c r="F209" s="12"/>
      <c r="G209" s="12"/>
      <c r="H209" s="12"/>
      <c r="I209" s="12"/>
      <c r="J209" s="12"/>
      <c r="K209" s="12"/>
      <c r="L209" s="12"/>
      <c r="M209" s="12"/>
      <c r="N209" s="12"/>
      <c r="O209" s="12"/>
      <c r="P209" s="12"/>
      <c r="Q209" s="12"/>
      <c r="R209" s="12"/>
    </row>
    <row r="210" spans="1:18" s="2" customFormat="1">
      <c r="A210" s="12"/>
      <c r="B210" s="19"/>
      <c r="C210" s="12"/>
      <c r="D210" s="12"/>
      <c r="E210" s="12"/>
      <c r="F210" s="12"/>
      <c r="G210" s="12"/>
      <c r="H210" s="12"/>
      <c r="I210" s="12"/>
      <c r="J210" s="12"/>
      <c r="K210" s="12"/>
      <c r="L210" s="12"/>
      <c r="M210" s="12"/>
      <c r="N210" s="12"/>
      <c r="O210" s="12"/>
      <c r="P210" s="12"/>
      <c r="Q210" s="12"/>
      <c r="R210" s="12"/>
    </row>
    <row r="211" spans="1:18" s="2" customFormat="1">
      <c r="A211" s="12"/>
      <c r="B211" s="19"/>
      <c r="C211" s="12"/>
      <c r="D211" s="12"/>
      <c r="E211" s="12"/>
      <c r="F211" s="12"/>
      <c r="G211" s="12"/>
      <c r="H211" s="12"/>
      <c r="I211" s="12"/>
      <c r="J211" s="12"/>
      <c r="K211" s="12"/>
      <c r="L211" s="12"/>
      <c r="M211" s="12"/>
      <c r="N211" s="12"/>
      <c r="O211" s="12"/>
      <c r="P211" s="12"/>
      <c r="Q211" s="12"/>
      <c r="R211" s="12"/>
    </row>
    <row r="212" spans="1:18" s="2" customFormat="1">
      <c r="A212" s="12"/>
      <c r="B212" s="19"/>
      <c r="C212" s="12"/>
      <c r="D212" s="12"/>
      <c r="E212" s="12"/>
      <c r="F212" s="12"/>
      <c r="G212" s="12"/>
      <c r="H212" s="12"/>
      <c r="I212" s="12"/>
      <c r="J212" s="12"/>
      <c r="K212" s="12"/>
      <c r="L212" s="12"/>
      <c r="M212" s="12"/>
      <c r="N212" s="12"/>
      <c r="O212" s="12"/>
      <c r="P212" s="12"/>
      <c r="Q212" s="12"/>
      <c r="R212" s="12"/>
    </row>
    <row r="213" spans="1:18" s="2" customFormat="1">
      <c r="A213" s="12"/>
      <c r="B213" s="19"/>
      <c r="C213" s="12"/>
      <c r="D213" s="12"/>
      <c r="E213" s="12"/>
      <c r="F213" s="12"/>
      <c r="G213" s="12"/>
      <c r="H213" s="12"/>
      <c r="I213" s="12"/>
      <c r="J213" s="12"/>
      <c r="K213" s="12"/>
      <c r="L213" s="12"/>
      <c r="M213" s="12"/>
      <c r="N213" s="12"/>
      <c r="O213" s="12"/>
      <c r="P213" s="12"/>
      <c r="Q213" s="12"/>
      <c r="R213" s="12"/>
    </row>
  </sheetData>
  <mergeCells count="15">
    <mergeCell ref="B130:R130"/>
    <mergeCell ref="B145:R145"/>
    <mergeCell ref="B2:R2"/>
    <mergeCell ref="B94:R94"/>
    <mergeCell ref="B111:R111"/>
    <mergeCell ref="B6:R6"/>
    <mergeCell ref="B28:R28"/>
    <mergeCell ref="B70:R70"/>
    <mergeCell ref="B96:R96"/>
    <mergeCell ref="B4:R4"/>
    <mergeCell ref="B92:R92"/>
    <mergeCell ref="B49:R49"/>
    <mergeCell ref="B134:B135"/>
    <mergeCell ref="B128:R128"/>
    <mergeCell ref="B84:B85"/>
  </mergeCells>
  <conditionalFormatting sqref="C20:R21">
    <cfRule type="colorScale" priority="35">
      <colorScale>
        <cfvo type="min"/>
        <cfvo type="percentile" val="50"/>
        <cfvo type="max"/>
        <color rgb="FF63BE7B"/>
        <color rgb="FFFCFCFF"/>
        <color rgb="FFF8696B"/>
      </colorScale>
    </cfRule>
  </conditionalFormatting>
  <conditionalFormatting sqref="C142:I143">
    <cfRule type="colorScale" priority="12">
      <colorScale>
        <cfvo type="min"/>
        <cfvo type="max"/>
        <color theme="4"/>
        <color theme="0"/>
      </colorScale>
    </cfRule>
  </conditionalFormatting>
  <conditionalFormatting sqref="C147:I158">
    <cfRule type="colorScale" priority="11">
      <colorScale>
        <cfvo type="min"/>
        <cfvo type="max"/>
        <color theme="4"/>
        <color theme="0"/>
      </colorScale>
    </cfRule>
  </conditionalFormatting>
  <conditionalFormatting sqref="C159:R159">
    <cfRule type="colorScale" priority="9">
      <colorScale>
        <cfvo type="min"/>
        <cfvo type="percentile" val="50"/>
        <cfvo type="max"/>
        <color rgb="FF63BE7B"/>
        <color rgb="FFFCFCFF"/>
        <color rgb="FFF8696B"/>
      </colorScale>
    </cfRule>
  </conditionalFormatting>
  <conditionalFormatting sqref="C125:R125">
    <cfRule type="colorScale" priority="8">
      <colorScale>
        <cfvo type="min"/>
        <cfvo type="percentile" val="50"/>
        <cfvo type="max"/>
        <color rgb="FF63BE7B"/>
        <color rgb="FFFCFCFF"/>
        <color rgb="FFF8696B"/>
      </colorScale>
    </cfRule>
  </conditionalFormatting>
  <conditionalFormatting sqref="C84:R85">
    <cfRule type="colorScale" priority="2">
      <colorScale>
        <cfvo type="min"/>
        <cfvo type="percentile" val="50"/>
        <cfvo type="max"/>
        <color rgb="FF63BE7B"/>
        <color rgb="FFFCFCFF"/>
        <color rgb="FFF8696B"/>
      </colorScale>
    </cfRule>
  </conditionalFormatting>
  <conditionalFormatting sqref="C63:R63">
    <cfRule type="colorScale" priority="1">
      <colorScale>
        <cfvo type="min"/>
        <cfvo type="percentile" val="50"/>
        <cfvo type="max"/>
        <color rgb="FF63BE7B"/>
        <color rgb="FFFCFCFF"/>
        <color rgb="FFF8696B"/>
      </colorScale>
    </cfRule>
  </conditionalFormatting>
  <conditionalFormatting sqref="C48:R48 E44:E47 C42:R42">
    <cfRule type="colorScale" priority="52">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163"/>
  <sheetViews>
    <sheetView showGridLines="0" zoomScale="85" zoomScaleNormal="85" workbookViewId="0">
      <selection activeCell="T11" sqref="T11"/>
    </sheetView>
  </sheetViews>
  <sheetFormatPr baseColWidth="10" defaultRowHeight="15"/>
  <cols>
    <col min="1" max="1" width="5.28515625" style="689" customWidth="1"/>
    <col min="2" max="2" width="18.28515625" style="689" customWidth="1"/>
    <col min="3" max="18" width="10.85546875" style="688" customWidth="1"/>
    <col min="19" max="19" width="3.42578125" style="689" customWidth="1"/>
    <col min="20" max="20" width="14.85546875" style="689" customWidth="1"/>
    <col min="21" max="33" width="11.42578125" style="689"/>
    <col min="34" max="16384" width="11.42578125" style="688"/>
  </cols>
  <sheetData>
    <row r="1" spans="2:36" s="689" customFormat="1"/>
    <row r="2" spans="2:36" ht="49.5" customHeight="1">
      <c r="B2" s="1099" t="s">
        <v>312</v>
      </c>
      <c r="C2" s="1129"/>
      <c r="D2" s="1129"/>
      <c r="E2" s="1129"/>
      <c r="F2" s="1129"/>
      <c r="G2" s="1129"/>
      <c r="H2" s="1129"/>
      <c r="I2" s="1129"/>
      <c r="J2" s="1129"/>
      <c r="K2" s="1129"/>
      <c r="L2" s="1129"/>
      <c r="M2" s="1129"/>
      <c r="N2" s="1129"/>
      <c r="O2" s="1129"/>
      <c r="P2" s="1129"/>
      <c r="Q2" s="1129"/>
      <c r="R2" s="1130"/>
      <c r="S2" s="49"/>
    </row>
    <row r="3" spans="2:36" s="689" customFormat="1" ht="36.75" customHeight="1" thickBot="1"/>
    <row r="4" spans="2:36" s="689" customFormat="1" ht="41.25" customHeight="1" thickBot="1">
      <c r="B4" s="1195" t="s">
        <v>310</v>
      </c>
      <c r="C4" s="1196"/>
      <c r="D4" s="1196"/>
      <c r="E4" s="1196"/>
      <c r="F4" s="1196"/>
      <c r="G4" s="1196"/>
      <c r="H4" s="1196"/>
      <c r="I4" s="1196"/>
      <c r="J4" s="1196"/>
      <c r="K4" s="1196"/>
      <c r="L4" s="1196"/>
      <c r="M4" s="1196"/>
      <c r="N4" s="1196"/>
      <c r="O4" s="1196"/>
      <c r="P4" s="1196"/>
      <c r="Q4" s="1196"/>
      <c r="R4" s="1197"/>
    </row>
    <row r="5" spans="2:36" s="689" customFormat="1" ht="15.75" thickBot="1"/>
    <row r="6" spans="2:36" s="689" customFormat="1" ht="21.75" thickBot="1">
      <c r="B6" s="1150" t="s">
        <v>382</v>
      </c>
      <c r="C6" s="1151"/>
      <c r="D6" s="1151"/>
      <c r="E6" s="1151"/>
      <c r="F6" s="1151"/>
      <c r="G6" s="1151"/>
      <c r="H6" s="1151"/>
      <c r="I6" s="1151"/>
      <c r="J6" s="1151"/>
      <c r="K6" s="1151"/>
      <c r="L6" s="1151"/>
      <c r="M6" s="1151"/>
      <c r="N6" s="1151"/>
      <c r="O6" s="1151"/>
      <c r="P6" s="1151"/>
      <c r="Q6" s="1151"/>
      <c r="R6" s="1152"/>
      <c r="S6" s="45"/>
      <c r="T6" s="45"/>
      <c r="U6" s="45"/>
      <c r="V6" s="45"/>
      <c r="W6" s="45"/>
      <c r="X6" s="45"/>
      <c r="Y6" s="45"/>
      <c r="Z6" s="45"/>
      <c r="AA6" s="45"/>
      <c r="AB6" s="45"/>
      <c r="AC6" s="45"/>
      <c r="AD6" s="45"/>
      <c r="AE6" s="45"/>
      <c r="AF6" s="45"/>
      <c r="AG6" s="45"/>
      <c r="AH6" s="46"/>
      <c r="AI6" s="46"/>
      <c r="AJ6" s="46"/>
    </row>
    <row r="7" spans="2:36" s="689" customFormat="1" ht="15.75" thickBot="1">
      <c r="B7" s="689" t="s">
        <v>315</v>
      </c>
    </row>
    <row r="8" spans="2:36" s="689" customFormat="1" ht="24" customHeight="1" thickBot="1">
      <c r="B8" s="1198" t="s">
        <v>316</v>
      </c>
      <c r="C8" s="1199"/>
      <c r="D8" s="1199"/>
      <c r="E8" s="1199"/>
      <c r="F8" s="1199"/>
      <c r="G8" s="1199"/>
      <c r="H8" s="1199"/>
      <c r="I8" s="1199"/>
      <c r="J8" s="1199"/>
      <c r="K8" s="1199"/>
      <c r="L8" s="1199"/>
      <c r="M8" s="1199"/>
      <c r="N8" s="1199"/>
      <c r="O8" s="1199"/>
      <c r="P8" s="1199"/>
      <c r="Q8" s="1199"/>
      <c r="R8" s="1200"/>
      <c r="AH8" s="688"/>
      <c r="AI8" s="688"/>
      <c r="AJ8" s="688"/>
    </row>
    <row r="9" spans="2:36" s="689" customFormat="1" ht="15.75" thickBot="1">
      <c r="B9" s="33" t="s">
        <v>44</v>
      </c>
      <c r="C9" s="100">
        <v>2010</v>
      </c>
      <c r="D9" s="101">
        <v>2011</v>
      </c>
      <c r="E9" s="101">
        <v>2012</v>
      </c>
      <c r="F9" s="101">
        <v>2013</v>
      </c>
      <c r="G9" s="101">
        <v>2014</v>
      </c>
      <c r="H9" s="101">
        <v>2015</v>
      </c>
      <c r="I9" s="101">
        <v>2016</v>
      </c>
      <c r="J9" s="101">
        <v>2017</v>
      </c>
      <c r="K9" s="101">
        <v>2018</v>
      </c>
      <c r="L9" s="101">
        <v>2019</v>
      </c>
      <c r="M9" s="101">
        <v>2020</v>
      </c>
      <c r="N9" s="101">
        <v>2021</v>
      </c>
      <c r="O9" s="101">
        <v>2022</v>
      </c>
      <c r="P9" s="101">
        <v>2023</v>
      </c>
      <c r="Q9" s="101">
        <v>2024</v>
      </c>
      <c r="R9" s="102">
        <v>2025</v>
      </c>
      <c r="AH9" s="688"/>
      <c r="AI9" s="688"/>
      <c r="AJ9" s="688"/>
    </row>
    <row r="10" spans="2:36" s="689" customFormat="1">
      <c r="B10" s="117" t="s">
        <v>4</v>
      </c>
      <c r="C10" s="725">
        <v>0</v>
      </c>
      <c r="D10" s="726">
        <v>0</v>
      </c>
      <c r="E10" s="726">
        <v>0</v>
      </c>
      <c r="F10" s="726">
        <v>0</v>
      </c>
      <c r="G10" s="726">
        <v>0</v>
      </c>
      <c r="H10" s="726">
        <v>0</v>
      </c>
      <c r="I10" s="726">
        <v>0</v>
      </c>
      <c r="J10" s="726">
        <v>0</v>
      </c>
      <c r="K10" s="726">
        <v>0</v>
      </c>
      <c r="L10" s="726">
        <v>0</v>
      </c>
      <c r="M10" s="726">
        <v>0</v>
      </c>
      <c r="N10" s="726">
        <v>0</v>
      </c>
      <c r="O10" s="726">
        <v>0</v>
      </c>
      <c r="P10" s="726">
        <v>0</v>
      </c>
      <c r="Q10" s="726">
        <v>0</v>
      </c>
      <c r="R10" s="722">
        <v>0</v>
      </c>
      <c r="AH10" s="688"/>
      <c r="AI10" s="688"/>
      <c r="AJ10" s="688"/>
    </row>
    <row r="11" spans="2:36" s="689" customFormat="1">
      <c r="B11" s="107" t="s">
        <v>5</v>
      </c>
      <c r="C11" s="719">
        <v>0</v>
      </c>
      <c r="D11" s="720">
        <v>0</v>
      </c>
      <c r="E11" s="720">
        <v>0</v>
      </c>
      <c r="F11" s="720">
        <v>0</v>
      </c>
      <c r="G11" s="720">
        <v>0</v>
      </c>
      <c r="H11" s="720">
        <v>0</v>
      </c>
      <c r="I11" s="720">
        <v>0</v>
      </c>
      <c r="J11" s="720">
        <v>0</v>
      </c>
      <c r="K11" s="720">
        <v>0</v>
      </c>
      <c r="L11" s="720">
        <v>0</v>
      </c>
      <c r="M11" s="720">
        <v>0</v>
      </c>
      <c r="N11" s="720">
        <v>0</v>
      </c>
      <c r="O11" s="720">
        <v>0</v>
      </c>
      <c r="P11" s="720">
        <v>0</v>
      </c>
      <c r="Q11" s="720">
        <v>0</v>
      </c>
      <c r="R11" s="723">
        <v>0</v>
      </c>
      <c r="AH11" s="688"/>
      <c r="AI11" s="688"/>
      <c r="AJ11" s="688"/>
    </row>
    <row r="12" spans="2:36" s="689" customFormat="1">
      <c r="B12" s="106" t="s">
        <v>6</v>
      </c>
      <c r="C12" s="719">
        <v>0</v>
      </c>
      <c r="D12" s="720">
        <v>0</v>
      </c>
      <c r="E12" s="720">
        <v>0</v>
      </c>
      <c r="F12" s="720">
        <v>0</v>
      </c>
      <c r="G12" s="720">
        <v>0</v>
      </c>
      <c r="H12" s="720">
        <v>0</v>
      </c>
      <c r="I12" s="720">
        <v>0</v>
      </c>
      <c r="J12" s="720">
        <v>0</v>
      </c>
      <c r="K12" s="720">
        <v>0</v>
      </c>
      <c r="L12" s="720">
        <v>0</v>
      </c>
      <c r="M12" s="720">
        <v>0</v>
      </c>
      <c r="N12" s="720">
        <v>0</v>
      </c>
      <c r="O12" s="720">
        <v>0</v>
      </c>
      <c r="P12" s="720">
        <v>0</v>
      </c>
      <c r="Q12" s="720">
        <v>0</v>
      </c>
      <c r="R12" s="723">
        <v>0</v>
      </c>
      <c r="AH12" s="688"/>
      <c r="AI12" s="688"/>
      <c r="AJ12" s="688"/>
    </row>
    <row r="13" spans="2:36" s="689" customFormat="1">
      <c r="B13" s="106" t="s">
        <v>7</v>
      </c>
      <c r="C13" s="719">
        <v>0</v>
      </c>
      <c r="D13" s="720">
        <v>0</v>
      </c>
      <c r="E13" s="720">
        <v>0</v>
      </c>
      <c r="F13" s="720">
        <v>0</v>
      </c>
      <c r="G13" s="720">
        <v>0</v>
      </c>
      <c r="H13" s="720">
        <v>0</v>
      </c>
      <c r="I13" s="720">
        <v>0</v>
      </c>
      <c r="J13" s="720">
        <v>0</v>
      </c>
      <c r="K13" s="720">
        <v>0</v>
      </c>
      <c r="L13" s="720">
        <v>0</v>
      </c>
      <c r="M13" s="720">
        <v>0</v>
      </c>
      <c r="N13" s="720">
        <v>0</v>
      </c>
      <c r="O13" s="720">
        <v>0</v>
      </c>
      <c r="P13" s="720">
        <v>0</v>
      </c>
      <c r="Q13" s="720">
        <v>0</v>
      </c>
      <c r="R13" s="723">
        <v>0</v>
      </c>
      <c r="AH13" s="688"/>
      <c r="AI13" s="688"/>
      <c r="AJ13" s="688"/>
    </row>
    <row r="14" spans="2:36">
      <c r="B14" s="106" t="s">
        <v>8</v>
      </c>
      <c r="C14" s="719">
        <v>0</v>
      </c>
      <c r="D14" s="720">
        <v>0</v>
      </c>
      <c r="E14" s="720">
        <v>0</v>
      </c>
      <c r="F14" s="720">
        <v>0</v>
      </c>
      <c r="G14" s="720">
        <v>0</v>
      </c>
      <c r="H14" s="720">
        <v>0</v>
      </c>
      <c r="I14" s="720">
        <v>0</v>
      </c>
      <c r="J14" s="720">
        <v>0</v>
      </c>
      <c r="K14" s="720">
        <v>0</v>
      </c>
      <c r="L14" s="720">
        <v>0</v>
      </c>
      <c r="M14" s="720">
        <v>0</v>
      </c>
      <c r="N14" s="720">
        <v>0</v>
      </c>
      <c r="O14" s="720">
        <v>0</v>
      </c>
      <c r="P14" s="720">
        <v>0</v>
      </c>
      <c r="Q14" s="720">
        <v>0</v>
      </c>
      <c r="R14" s="723">
        <v>0</v>
      </c>
    </row>
    <row r="15" spans="2:36">
      <c r="B15" s="106" t="s">
        <v>9</v>
      </c>
      <c r="C15" s="719">
        <v>0</v>
      </c>
      <c r="D15" s="720">
        <v>0</v>
      </c>
      <c r="E15" s="720">
        <v>0</v>
      </c>
      <c r="F15" s="720">
        <v>0</v>
      </c>
      <c r="G15" s="720">
        <v>0</v>
      </c>
      <c r="H15" s="720">
        <v>0</v>
      </c>
      <c r="I15" s="720">
        <v>0</v>
      </c>
      <c r="J15" s="720">
        <v>0</v>
      </c>
      <c r="K15" s="720">
        <v>0</v>
      </c>
      <c r="L15" s="720">
        <v>0</v>
      </c>
      <c r="M15" s="720">
        <v>0</v>
      </c>
      <c r="N15" s="720">
        <v>0</v>
      </c>
      <c r="O15" s="720">
        <v>0</v>
      </c>
      <c r="P15" s="720">
        <v>0</v>
      </c>
      <c r="Q15" s="720">
        <v>0</v>
      </c>
      <c r="R15" s="723">
        <v>0</v>
      </c>
    </row>
    <row r="16" spans="2:36">
      <c r="B16" s="106" t="s">
        <v>10</v>
      </c>
      <c r="C16" s="719">
        <v>0</v>
      </c>
      <c r="D16" s="720">
        <v>0</v>
      </c>
      <c r="E16" s="720">
        <v>0</v>
      </c>
      <c r="F16" s="720">
        <v>0</v>
      </c>
      <c r="G16" s="720">
        <v>0</v>
      </c>
      <c r="H16" s="720">
        <v>0</v>
      </c>
      <c r="I16" s="720">
        <v>0</v>
      </c>
      <c r="J16" s="720">
        <v>0</v>
      </c>
      <c r="K16" s="720">
        <v>0</v>
      </c>
      <c r="L16" s="720">
        <v>0</v>
      </c>
      <c r="M16" s="720">
        <v>0</v>
      </c>
      <c r="N16" s="720">
        <v>0</v>
      </c>
      <c r="O16" s="720">
        <v>0</v>
      </c>
      <c r="P16" s="720">
        <v>0</v>
      </c>
      <c r="Q16" s="720">
        <v>0</v>
      </c>
      <c r="R16" s="723">
        <v>0</v>
      </c>
    </row>
    <row r="17" spans="2:36">
      <c r="B17" s="106" t="s">
        <v>11</v>
      </c>
      <c r="C17" s="719">
        <v>0</v>
      </c>
      <c r="D17" s="720">
        <v>0</v>
      </c>
      <c r="E17" s="720">
        <v>0</v>
      </c>
      <c r="F17" s="720">
        <v>0</v>
      </c>
      <c r="G17" s="720">
        <v>0</v>
      </c>
      <c r="H17" s="720">
        <v>0</v>
      </c>
      <c r="I17" s="720">
        <v>0</v>
      </c>
      <c r="J17" s="720">
        <v>0</v>
      </c>
      <c r="K17" s="720">
        <v>0</v>
      </c>
      <c r="L17" s="720">
        <v>0</v>
      </c>
      <c r="M17" s="720">
        <v>0</v>
      </c>
      <c r="N17" s="720">
        <v>0</v>
      </c>
      <c r="O17" s="720">
        <v>0</v>
      </c>
      <c r="P17" s="720">
        <v>0</v>
      </c>
      <c r="Q17" s="720">
        <v>0</v>
      </c>
      <c r="R17" s="723">
        <v>0</v>
      </c>
    </row>
    <row r="18" spans="2:36">
      <c r="B18" s="106" t="s">
        <v>12</v>
      </c>
      <c r="C18" s="719">
        <v>0</v>
      </c>
      <c r="D18" s="720">
        <v>0</v>
      </c>
      <c r="E18" s="720">
        <v>0</v>
      </c>
      <c r="F18" s="720">
        <v>0</v>
      </c>
      <c r="G18" s="720">
        <v>0</v>
      </c>
      <c r="H18" s="720">
        <v>0</v>
      </c>
      <c r="I18" s="720">
        <v>0</v>
      </c>
      <c r="J18" s="720">
        <v>0</v>
      </c>
      <c r="K18" s="720">
        <v>0</v>
      </c>
      <c r="L18" s="720">
        <v>0</v>
      </c>
      <c r="M18" s="720">
        <v>0</v>
      </c>
      <c r="N18" s="720">
        <v>0</v>
      </c>
      <c r="O18" s="720">
        <v>0</v>
      </c>
      <c r="P18" s="720">
        <v>0</v>
      </c>
      <c r="Q18" s="720">
        <v>0</v>
      </c>
      <c r="R18" s="723">
        <v>0</v>
      </c>
    </row>
    <row r="19" spans="2:36">
      <c r="B19" s="106" t="s">
        <v>13</v>
      </c>
      <c r="C19" s="719">
        <v>0</v>
      </c>
      <c r="D19" s="720">
        <v>0</v>
      </c>
      <c r="E19" s="720">
        <v>0</v>
      </c>
      <c r="F19" s="720">
        <v>0</v>
      </c>
      <c r="G19" s="720">
        <v>0</v>
      </c>
      <c r="H19" s="720">
        <v>0</v>
      </c>
      <c r="I19" s="720">
        <v>0</v>
      </c>
      <c r="J19" s="720">
        <v>0</v>
      </c>
      <c r="K19" s="720">
        <v>0</v>
      </c>
      <c r="L19" s="720">
        <v>0</v>
      </c>
      <c r="M19" s="720">
        <v>0</v>
      </c>
      <c r="N19" s="720">
        <v>0</v>
      </c>
      <c r="O19" s="720">
        <v>0</v>
      </c>
      <c r="P19" s="720">
        <v>0</v>
      </c>
      <c r="Q19" s="720">
        <v>0</v>
      </c>
      <c r="R19" s="723">
        <v>0</v>
      </c>
    </row>
    <row r="20" spans="2:36">
      <c r="B20" s="106" t="s">
        <v>14</v>
      </c>
      <c r="C20" s="719">
        <v>0</v>
      </c>
      <c r="D20" s="720">
        <v>0</v>
      </c>
      <c r="E20" s="720">
        <v>0</v>
      </c>
      <c r="F20" s="720">
        <v>0</v>
      </c>
      <c r="G20" s="720">
        <v>0</v>
      </c>
      <c r="H20" s="720">
        <v>0</v>
      </c>
      <c r="I20" s="720">
        <v>0</v>
      </c>
      <c r="J20" s="720">
        <v>0</v>
      </c>
      <c r="K20" s="720">
        <v>0</v>
      </c>
      <c r="L20" s="720">
        <v>0</v>
      </c>
      <c r="M20" s="720">
        <v>0</v>
      </c>
      <c r="N20" s="720">
        <v>0</v>
      </c>
      <c r="O20" s="720">
        <v>0</v>
      </c>
      <c r="P20" s="720">
        <v>0</v>
      </c>
      <c r="Q20" s="720">
        <v>0</v>
      </c>
      <c r="R20" s="723">
        <v>0</v>
      </c>
    </row>
    <row r="21" spans="2:36" ht="15.75" thickBot="1">
      <c r="B21" s="118" t="s">
        <v>15</v>
      </c>
      <c r="C21" s="686">
        <v>0</v>
      </c>
      <c r="D21" s="727">
        <v>0</v>
      </c>
      <c r="E21" s="727">
        <v>0</v>
      </c>
      <c r="F21" s="727">
        <v>0</v>
      </c>
      <c r="G21" s="727">
        <v>0</v>
      </c>
      <c r="H21" s="727">
        <v>0</v>
      </c>
      <c r="I21" s="727">
        <v>0</v>
      </c>
      <c r="J21" s="727">
        <v>0</v>
      </c>
      <c r="K21" s="727">
        <v>0</v>
      </c>
      <c r="L21" s="727">
        <v>0</v>
      </c>
      <c r="M21" s="727">
        <v>0</v>
      </c>
      <c r="N21" s="727">
        <v>0</v>
      </c>
      <c r="O21" s="727">
        <v>0</v>
      </c>
      <c r="P21" s="727">
        <v>0</v>
      </c>
      <c r="Q21" s="727">
        <v>0</v>
      </c>
      <c r="R21" s="724">
        <v>0</v>
      </c>
    </row>
    <row r="22" spans="2:36" ht="15.75" thickBot="1">
      <c r="C22" s="689"/>
      <c r="D22" s="689"/>
      <c r="E22" s="689"/>
      <c r="F22" s="689"/>
      <c r="G22" s="689"/>
      <c r="H22" s="689"/>
      <c r="I22" s="689"/>
      <c r="J22" s="689"/>
      <c r="K22" s="689"/>
      <c r="L22" s="689"/>
      <c r="M22" s="689"/>
      <c r="N22" s="689"/>
      <c r="O22" s="689"/>
      <c r="P22" s="689"/>
      <c r="Q22" s="689"/>
      <c r="R22" s="690"/>
    </row>
    <row r="23" spans="2:36" ht="24" customHeight="1" thickBot="1">
      <c r="B23" s="1153" t="s">
        <v>317</v>
      </c>
      <c r="C23" s="1154"/>
      <c r="D23" s="1154"/>
      <c r="E23" s="1154"/>
      <c r="F23" s="1154"/>
      <c r="G23" s="1154"/>
      <c r="H23" s="1154"/>
      <c r="I23" s="1154"/>
      <c r="J23" s="1154"/>
      <c r="K23" s="1154"/>
      <c r="L23" s="1154"/>
      <c r="M23" s="1154"/>
      <c r="N23" s="1154"/>
      <c r="O23" s="1154"/>
      <c r="P23" s="1154"/>
      <c r="Q23" s="1154"/>
      <c r="R23" s="1155"/>
    </row>
    <row r="24" spans="2:36" ht="15.75" thickBot="1">
      <c r="B24" s="34" t="s">
        <v>45</v>
      </c>
      <c r="C24" s="100">
        <v>2010</v>
      </c>
      <c r="D24" s="101">
        <v>2011</v>
      </c>
      <c r="E24" s="101">
        <v>2012</v>
      </c>
      <c r="F24" s="101">
        <v>2013</v>
      </c>
      <c r="G24" s="101">
        <v>2014</v>
      </c>
      <c r="H24" s="101">
        <v>2015</v>
      </c>
      <c r="I24" s="101">
        <v>2016</v>
      </c>
      <c r="J24" s="101">
        <v>2017</v>
      </c>
      <c r="K24" s="101">
        <v>2018</v>
      </c>
      <c r="L24" s="101">
        <v>2019</v>
      </c>
      <c r="M24" s="101">
        <v>2020</v>
      </c>
      <c r="N24" s="101">
        <v>2021</v>
      </c>
      <c r="O24" s="101">
        <v>2022</v>
      </c>
      <c r="P24" s="101">
        <v>2023</v>
      </c>
      <c r="Q24" s="101">
        <v>2024</v>
      </c>
      <c r="R24" s="102">
        <v>2025</v>
      </c>
    </row>
    <row r="25" spans="2:36">
      <c r="B25" s="106" t="s">
        <v>4</v>
      </c>
      <c r="C25" s="31">
        <f>C11-C10</f>
        <v>0</v>
      </c>
      <c r="D25" s="31">
        <f t="shared" ref="D25:R25" si="0">D11-D10</f>
        <v>0</v>
      </c>
      <c r="E25" s="31">
        <f t="shared" si="0"/>
        <v>0</v>
      </c>
      <c r="F25" s="31">
        <f t="shared" si="0"/>
        <v>0</v>
      </c>
      <c r="G25" s="31">
        <f t="shared" si="0"/>
        <v>0</v>
      </c>
      <c r="H25" s="31">
        <f t="shared" si="0"/>
        <v>0</v>
      </c>
      <c r="I25" s="31">
        <f t="shared" si="0"/>
        <v>0</v>
      </c>
      <c r="J25" s="31">
        <f t="shared" si="0"/>
        <v>0</v>
      </c>
      <c r="K25" s="31">
        <f t="shared" si="0"/>
        <v>0</v>
      </c>
      <c r="L25" s="31">
        <f t="shared" si="0"/>
        <v>0</v>
      </c>
      <c r="M25" s="31">
        <f t="shared" si="0"/>
        <v>0</v>
      </c>
      <c r="N25" s="31">
        <f t="shared" si="0"/>
        <v>0</v>
      </c>
      <c r="O25" s="31">
        <f t="shared" si="0"/>
        <v>0</v>
      </c>
      <c r="P25" s="31">
        <f t="shared" si="0"/>
        <v>0</v>
      </c>
      <c r="Q25" s="31">
        <f t="shared" si="0"/>
        <v>0</v>
      </c>
      <c r="R25" s="31">
        <f t="shared" si="0"/>
        <v>0</v>
      </c>
      <c r="AH25" s="689"/>
      <c r="AI25" s="689"/>
      <c r="AJ25" s="689"/>
    </row>
    <row r="26" spans="2:36">
      <c r="B26" s="107" t="s">
        <v>5</v>
      </c>
      <c r="C26" s="31">
        <f t="shared" ref="C26:R35" si="1">C12-C11</f>
        <v>0</v>
      </c>
      <c r="D26" s="31">
        <f t="shared" si="1"/>
        <v>0</v>
      </c>
      <c r="E26" s="31">
        <f t="shared" si="1"/>
        <v>0</v>
      </c>
      <c r="F26" s="31">
        <f t="shared" si="1"/>
        <v>0</v>
      </c>
      <c r="G26" s="31">
        <f t="shared" si="1"/>
        <v>0</v>
      </c>
      <c r="H26" s="31">
        <f t="shared" si="1"/>
        <v>0</v>
      </c>
      <c r="I26" s="31">
        <f t="shared" si="1"/>
        <v>0</v>
      </c>
      <c r="J26" s="31">
        <f t="shared" si="1"/>
        <v>0</v>
      </c>
      <c r="K26" s="31">
        <f t="shared" si="1"/>
        <v>0</v>
      </c>
      <c r="L26" s="31">
        <f t="shared" si="1"/>
        <v>0</v>
      </c>
      <c r="M26" s="31">
        <f t="shared" si="1"/>
        <v>0</v>
      </c>
      <c r="N26" s="31">
        <f t="shared" si="1"/>
        <v>0</v>
      </c>
      <c r="O26" s="31">
        <f t="shared" si="1"/>
        <v>0</v>
      </c>
      <c r="P26" s="31">
        <f t="shared" si="1"/>
        <v>0</v>
      </c>
      <c r="Q26" s="31">
        <f t="shared" si="1"/>
        <v>0</v>
      </c>
      <c r="R26" s="31">
        <f t="shared" si="1"/>
        <v>0</v>
      </c>
    </row>
    <row r="27" spans="2:36">
      <c r="B27" s="106" t="s">
        <v>6</v>
      </c>
      <c r="C27" s="31">
        <f t="shared" si="1"/>
        <v>0</v>
      </c>
      <c r="D27" s="31">
        <f t="shared" si="1"/>
        <v>0</v>
      </c>
      <c r="E27" s="31">
        <f t="shared" si="1"/>
        <v>0</v>
      </c>
      <c r="F27" s="31">
        <f t="shared" si="1"/>
        <v>0</v>
      </c>
      <c r="G27" s="31">
        <f t="shared" si="1"/>
        <v>0</v>
      </c>
      <c r="H27" s="31">
        <f t="shared" si="1"/>
        <v>0</v>
      </c>
      <c r="I27" s="31">
        <f t="shared" si="1"/>
        <v>0</v>
      </c>
      <c r="J27" s="31">
        <f t="shared" si="1"/>
        <v>0</v>
      </c>
      <c r="K27" s="31">
        <f t="shared" si="1"/>
        <v>0</v>
      </c>
      <c r="L27" s="31">
        <f t="shared" si="1"/>
        <v>0</v>
      </c>
      <c r="M27" s="31">
        <f t="shared" si="1"/>
        <v>0</v>
      </c>
      <c r="N27" s="31">
        <f t="shared" si="1"/>
        <v>0</v>
      </c>
      <c r="O27" s="31">
        <f t="shared" si="1"/>
        <v>0</v>
      </c>
      <c r="P27" s="31">
        <f t="shared" si="1"/>
        <v>0</v>
      </c>
      <c r="Q27" s="31">
        <f t="shared" si="1"/>
        <v>0</v>
      </c>
      <c r="R27" s="31">
        <f t="shared" si="1"/>
        <v>0</v>
      </c>
    </row>
    <row r="28" spans="2:36">
      <c r="B28" s="106" t="s">
        <v>7</v>
      </c>
      <c r="C28" s="31">
        <f t="shared" si="1"/>
        <v>0</v>
      </c>
      <c r="D28" s="31">
        <f t="shared" si="1"/>
        <v>0</v>
      </c>
      <c r="E28" s="31">
        <f t="shared" si="1"/>
        <v>0</v>
      </c>
      <c r="F28" s="31">
        <f t="shared" si="1"/>
        <v>0</v>
      </c>
      <c r="G28" s="31">
        <f t="shared" si="1"/>
        <v>0</v>
      </c>
      <c r="H28" s="31">
        <f t="shared" si="1"/>
        <v>0</v>
      </c>
      <c r="I28" s="31">
        <f t="shared" si="1"/>
        <v>0</v>
      </c>
      <c r="J28" s="31">
        <f t="shared" si="1"/>
        <v>0</v>
      </c>
      <c r="K28" s="31">
        <f t="shared" si="1"/>
        <v>0</v>
      </c>
      <c r="L28" s="31">
        <f t="shared" si="1"/>
        <v>0</v>
      </c>
      <c r="M28" s="31">
        <f t="shared" si="1"/>
        <v>0</v>
      </c>
      <c r="N28" s="31">
        <f t="shared" si="1"/>
        <v>0</v>
      </c>
      <c r="O28" s="31">
        <f t="shared" si="1"/>
        <v>0</v>
      </c>
      <c r="P28" s="31">
        <f t="shared" si="1"/>
        <v>0</v>
      </c>
      <c r="Q28" s="31">
        <f t="shared" si="1"/>
        <v>0</v>
      </c>
      <c r="R28" s="31">
        <f t="shared" si="1"/>
        <v>0</v>
      </c>
    </row>
    <row r="29" spans="2:36">
      <c r="B29" s="106" t="s">
        <v>8</v>
      </c>
      <c r="C29" s="31">
        <f t="shared" si="1"/>
        <v>0</v>
      </c>
      <c r="D29" s="31">
        <f t="shared" si="1"/>
        <v>0</v>
      </c>
      <c r="E29" s="31">
        <f t="shared" si="1"/>
        <v>0</v>
      </c>
      <c r="F29" s="31">
        <f t="shared" si="1"/>
        <v>0</v>
      </c>
      <c r="G29" s="31">
        <f t="shared" si="1"/>
        <v>0</v>
      </c>
      <c r="H29" s="31">
        <f t="shared" si="1"/>
        <v>0</v>
      </c>
      <c r="I29" s="31">
        <f t="shared" si="1"/>
        <v>0</v>
      </c>
      <c r="J29" s="31">
        <f t="shared" si="1"/>
        <v>0</v>
      </c>
      <c r="K29" s="31">
        <f t="shared" si="1"/>
        <v>0</v>
      </c>
      <c r="L29" s="31">
        <f t="shared" si="1"/>
        <v>0</v>
      </c>
      <c r="M29" s="31">
        <f t="shared" si="1"/>
        <v>0</v>
      </c>
      <c r="N29" s="31">
        <f t="shared" si="1"/>
        <v>0</v>
      </c>
      <c r="O29" s="31">
        <f t="shared" si="1"/>
        <v>0</v>
      </c>
      <c r="P29" s="31">
        <f t="shared" si="1"/>
        <v>0</v>
      </c>
      <c r="Q29" s="31">
        <f t="shared" si="1"/>
        <v>0</v>
      </c>
      <c r="R29" s="31">
        <f t="shared" si="1"/>
        <v>0</v>
      </c>
    </row>
    <row r="30" spans="2:36">
      <c r="B30" s="106" t="s">
        <v>9</v>
      </c>
      <c r="C30" s="31">
        <f t="shared" si="1"/>
        <v>0</v>
      </c>
      <c r="D30" s="31">
        <f t="shared" si="1"/>
        <v>0</v>
      </c>
      <c r="E30" s="31">
        <f t="shared" si="1"/>
        <v>0</v>
      </c>
      <c r="F30" s="31">
        <f t="shared" si="1"/>
        <v>0</v>
      </c>
      <c r="G30" s="31">
        <f t="shared" si="1"/>
        <v>0</v>
      </c>
      <c r="H30" s="31">
        <f t="shared" si="1"/>
        <v>0</v>
      </c>
      <c r="I30" s="31">
        <f t="shared" si="1"/>
        <v>0</v>
      </c>
      <c r="J30" s="31">
        <f t="shared" si="1"/>
        <v>0</v>
      </c>
      <c r="K30" s="31">
        <f t="shared" si="1"/>
        <v>0</v>
      </c>
      <c r="L30" s="31">
        <f t="shared" si="1"/>
        <v>0</v>
      </c>
      <c r="M30" s="31">
        <f t="shared" si="1"/>
        <v>0</v>
      </c>
      <c r="N30" s="31">
        <f t="shared" si="1"/>
        <v>0</v>
      </c>
      <c r="O30" s="31">
        <f t="shared" si="1"/>
        <v>0</v>
      </c>
      <c r="P30" s="31">
        <f t="shared" si="1"/>
        <v>0</v>
      </c>
      <c r="Q30" s="31">
        <f t="shared" si="1"/>
        <v>0</v>
      </c>
      <c r="R30" s="31">
        <f t="shared" si="1"/>
        <v>0</v>
      </c>
    </row>
    <row r="31" spans="2:36">
      <c r="B31" s="106" t="s">
        <v>10</v>
      </c>
      <c r="C31" s="31">
        <f t="shared" si="1"/>
        <v>0</v>
      </c>
      <c r="D31" s="31">
        <f t="shared" si="1"/>
        <v>0</v>
      </c>
      <c r="E31" s="31">
        <f t="shared" si="1"/>
        <v>0</v>
      </c>
      <c r="F31" s="31">
        <f t="shared" si="1"/>
        <v>0</v>
      </c>
      <c r="G31" s="31">
        <f t="shared" si="1"/>
        <v>0</v>
      </c>
      <c r="H31" s="31">
        <f t="shared" si="1"/>
        <v>0</v>
      </c>
      <c r="I31" s="31">
        <f t="shared" si="1"/>
        <v>0</v>
      </c>
      <c r="J31" s="31">
        <f t="shared" si="1"/>
        <v>0</v>
      </c>
      <c r="K31" s="31">
        <f t="shared" si="1"/>
        <v>0</v>
      </c>
      <c r="L31" s="31">
        <f t="shared" si="1"/>
        <v>0</v>
      </c>
      <c r="M31" s="31">
        <f t="shared" si="1"/>
        <v>0</v>
      </c>
      <c r="N31" s="31">
        <f t="shared" si="1"/>
        <v>0</v>
      </c>
      <c r="O31" s="31">
        <f t="shared" si="1"/>
        <v>0</v>
      </c>
      <c r="P31" s="31">
        <f t="shared" si="1"/>
        <v>0</v>
      </c>
      <c r="Q31" s="31">
        <f t="shared" si="1"/>
        <v>0</v>
      </c>
      <c r="R31" s="31">
        <f t="shared" si="1"/>
        <v>0</v>
      </c>
    </row>
    <row r="32" spans="2:36">
      <c r="B32" s="106" t="s">
        <v>11</v>
      </c>
      <c r="C32" s="31">
        <f t="shared" si="1"/>
        <v>0</v>
      </c>
      <c r="D32" s="31">
        <f t="shared" si="1"/>
        <v>0</v>
      </c>
      <c r="E32" s="31">
        <f t="shared" si="1"/>
        <v>0</v>
      </c>
      <c r="F32" s="31">
        <f t="shared" si="1"/>
        <v>0</v>
      </c>
      <c r="G32" s="31">
        <f t="shared" si="1"/>
        <v>0</v>
      </c>
      <c r="H32" s="31">
        <f t="shared" si="1"/>
        <v>0</v>
      </c>
      <c r="I32" s="31">
        <f t="shared" si="1"/>
        <v>0</v>
      </c>
      <c r="J32" s="31">
        <f t="shared" si="1"/>
        <v>0</v>
      </c>
      <c r="K32" s="31">
        <f t="shared" si="1"/>
        <v>0</v>
      </c>
      <c r="L32" s="31">
        <f t="shared" si="1"/>
        <v>0</v>
      </c>
      <c r="M32" s="31">
        <f t="shared" si="1"/>
        <v>0</v>
      </c>
      <c r="N32" s="31">
        <f t="shared" si="1"/>
        <v>0</v>
      </c>
      <c r="O32" s="31">
        <f t="shared" si="1"/>
        <v>0</v>
      </c>
      <c r="P32" s="31">
        <f t="shared" si="1"/>
        <v>0</v>
      </c>
      <c r="Q32" s="31">
        <f t="shared" si="1"/>
        <v>0</v>
      </c>
      <c r="R32" s="31">
        <f t="shared" si="1"/>
        <v>0</v>
      </c>
    </row>
    <row r="33" spans="2:18">
      <c r="B33" s="106" t="s">
        <v>12</v>
      </c>
      <c r="C33" s="31">
        <f t="shared" si="1"/>
        <v>0</v>
      </c>
      <c r="D33" s="31">
        <f t="shared" si="1"/>
        <v>0</v>
      </c>
      <c r="E33" s="31">
        <f t="shared" si="1"/>
        <v>0</v>
      </c>
      <c r="F33" s="31">
        <f t="shared" si="1"/>
        <v>0</v>
      </c>
      <c r="G33" s="31">
        <f t="shared" si="1"/>
        <v>0</v>
      </c>
      <c r="H33" s="31">
        <f t="shared" si="1"/>
        <v>0</v>
      </c>
      <c r="I33" s="31">
        <f t="shared" si="1"/>
        <v>0</v>
      </c>
      <c r="J33" s="31">
        <f t="shared" si="1"/>
        <v>0</v>
      </c>
      <c r="K33" s="31">
        <f t="shared" si="1"/>
        <v>0</v>
      </c>
      <c r="L33" s="31">
        <f t="shared" si="1"/>
        <v>0</v>
      </c>
      <c r="M33" s="31">
        <f t="shared" si="1"/>
        <v>0</v>
      </c>
      <c r="N33" s="31">
        <f t="shared" si="1"/>
        <v>0</v>
      </c>
      <c r="O33" s="31">
        <f t="shared" si="1"/>
        <v>0</v>
      </c>
      <c r="P33" s="31">
        <f t="shared" si="1"/>
        <v>0</v>
      </c>
      <c r="Q33" s="31">
        <f t="shared" si="1"/>
        <v>0</v>
      </c>
      <c r="R33" s="31">
        <f t="shared" si="1"/>
        <v>0</v>
      </c>
    </row>
    <row r="34" spans="2:18">
      <c r="B34" s="106" t="s">
        <v>13</v>
      </c>
      <c r="C34" s="31">
        <f t="shared" si="1"/>
        <v>0</v>
      </c>
      <c r="D34" s="31">
        <f t="shared" si="1"/>
        <v>0</v>
      </c>
      <c r="E34" s="31">
        <f t="shared" si="1"/>
        <v>0</v>
      </c>
      <c r="F34" s="31">
        <f t="shared" si="1"/>
        <v>0</v>
      </c>
      <c r="G34" s="31">
        <f t="shared" si="1"/>
        <v>0</v>
      </c>
      <c r="H34" s="31">
        <f t="shared" si="1"/>
        <v>0</v>
      </c>
      <c r="I34" s="31">
        <f t="shared" si="1"/>
        <v>0</v>
      </c>
      <c r="J34" s="31">
        <f t="shared" si="1"/>
        <v>0</v>
      </c>
      <c r="K34" s="31">
        <f t="shared" si="1"/>
        <v>0</v>
      </c>
      <c r="L34" s="31">
        <f t="shared" si="1"/>
        <v>0</v>
      </c>
      <c r="M34" s="31">
        <f t="shared" si="1"/>
        <v>0</v>
      </c>
      <c r="N34" s="31">
        <f t="shared" si="1"/>
        <v>0</v>
      </c>
      <c r="O34" s="31">
        <f t="shared" si="1"/>
        <v>0</v>
      </c>
      <c r="P34" s="31">
        <f t="shared" si="1"/>
        <v>0</v>
      </c>
      <c r="Q34" s="31">
        <f t="shared" si="1"/>
        <v>0</v>
      </c>
      <c r="R34" s="31">
        <f t="shared" si="1"/>
        <v>0</v>
      </c>
    </row>
    <row r="35" spans="2:18">
      <c r="B35" s="106" t="s">
        <v>14</v>
      </c>
      <c r="C35" s="31">
        <f t="shared" si="1"/>
        <v>0</v>
      </c>
      <c r="D35" s="31">
        <f t="shared" si="1"/>
        <v>0</v>
      </c>
      <c r="E35" s="31">
        <f t="shared" si="1"/>
        <v>0</v>
      </c>
      <c r="F35" s="31">
        <f t="shared" si="1"/>
        <v>0</v>
      </c>
      <c r="G35" s="31">
        <f t="shared" si="1"/>
        <v>0</v>
      </c>
      <c r="H35" s="31">
        <f t="shared" si="1"/>
        <v>0</v>
      </c>
      <c r="I35" s="31">
        <f t="shared" si="1"/>
        <v>0</v>
      </c>
      <c r="J35" s="31">
        <f t="shared" si="1"/>
        <v>0</v>
      </c>
      <c r="K35" s="31">
        <f t="shared" si="1"/>
        <v>0</v>
      </c>
      <c r="L35" s="31">
        <f t="shared" si="1"/>
        <v>0</v>
      </c>
      <c r="M35" s="31">
        <f t="shared" si="1"/>
        <v>0</v>
      </c>
      <c r="N35" s="31">
        <f t="shared" si="1"/>
        <v>0</v>
      </c>
      <c r="O35" s="31">
        <f t="shared" si="1"/>
        <v>0</v>
      </c>
      <c r="P35" s="31">
        <f t="shared" si="1"/>
        <v>0</v>
      </c>
      <c r="Q35" s="31">
        <f t="shared" si="1"/>
        <v>0</v>
      </c>
      <c r="R35" s="31">
        <f t="shared" si="1"/>
        <v>0</v>
      </c>
    </row>
    <row r="36" spans="2:18" ht="15.75" thickBot="1">
      <c r="B36" s="108" t="s">
        <v>15</v>
      </c>
      <c r="C36" s="32">
        <f>D10-C21</f>
        <v>0</v>
      </c>
      <c r="D36" s="32">
        <f t="shared" ref="D36:Q36" si="2">E10-D21</f>
        <v>0</v>
      </c>
      <c r="E36" s="32">
        <f t="shared" si="2"/>
        <v>0</v>
      </c>
      <c r="F36" s="32">
        <f t="shared" si="2"/>
        <v>0</v>
      </c>
      <c r="G36" s="32">
        <f t="shared" si="2"/>
        <v>0</v>
      </c>
      <c r="H36" s="32">
        <f t="shared" si="2"/>
        <v>0</v>
      </c>
      <c r="I36" s="32">
        <f t="shared" si="2"/>
        <v>0</v>
      </c>
      <c r="J36" s="32">
        <f t="shared" si="2"/>
        <v>0</v>
      </c>
      <c r="K36" s="32">
        <f t="shared" si="2"/>
        <v>0</v>
      </c>
      <c r="L36" s="32">
        <f t="shared" si="2"/>
        <v>0</v>
      </c>
      <c r="M36" s="32">
        <f t="shared" si="2"/>
        <v>0</v>
      </c>
      <c r="N36" s="32">
        <f t="shared" si="2"/>
        <v>0</v>
      </c>
      <c r="O36" s="32">
        <f t="shared" si="2"/>
        <v>0</v>
      </c>
      <c r="P36" s="32">
        <f t="shared" si="2"/>
        <v>0</v>
      </c>
      <c r="Q36" s="32">
        <f t="shared" si="2"/>
        <v>0</v>
      </c>
      <c r="R36" s="214" t="s">
        <v>16</v>
      </c>
    </row>
    <row r="37" spans="2:18" ht="15.75" thickBot="1">
      <c r="B37" s="103" t="s">
        <v>60</v>
      </c>
      <c r="C37" s="115">
        <f t="shared" ref="C37:R37" si="3">SUM(C25:C36)</f>
        <v>0</v>
      </c>
      <c r="D37" s="115">
        <f t="shared" si="3"/>
        <v>0</v>
      </c>
      <c r="E37" s="115">
        <f t="shared" si="3"/>
        <v>0</v>
      </c>
      <c r="F37" s="115">
        <f t="shared" si="3"/>
        <v>0</v>
      </c>
      <c r="G37" s="115">
        <f t="shared" si="3"/>
        <v>0</v>
      </c>
      <c r="H37" s="115">
        <f t="shared" si="3"/>
        <v>0</v>
      </c>
      <c r="I37" s="115">
        <f t="shared" si="3"/>
        <v>0</v>
      </c>
      <c r="J37" s="115">
        <f t="shared" si="3"/>
        <v>0</v>
      </c>
      <c r="K37" s="115">
        <f t="shared" si="3"/>
        <v>0</v>
      </c>
      <c r="L37" s="115">
        <f t="shared" si="3"/>
        <v>0</v>
      </c>
      <c r="M37" s="115">
        <f t="shared" si="3"/>
        <v>0</v>
      </c>
      <c r="N37" s="115">
        <f t="shared" si="3"/>
        <v>0</v>
      </c>
      <c r="O37" s="115">
        <f t="shared" si="3"/>
        <v>0</v>
      </c>
      <c r="P37" s="115">
        <f t="shared" si="3"/>
        <v>0</v>
      </c>
      <c r="Q37" s="115">
        <f t="shared" si="3"/>
        <v>0</v>
      </c>
      <c r="R37" s="116">
        <f t="shared" si="3"/>
        <v>0</v>
      </c>
    </row>
    <row r="38" spans="2:18" ht="15.75" thickBot="1">
      <c r="B38" s="635" t="s">
        <v>63</v>
      </c>
      <c r="C38" s="636" t="s">
        <v>16</v>
      </c>
      <c r="D38" s="637" t="e">
        <f>-(1-D37/C37)</f>
        <v>#DIV/0!</v>
      </c>
      <c r="E38" s="637" t="e">
        <f t="shared" ref="E38:R38" si="4">-(1-E37/D37)</f>
        <v>#DIV/0!</v>
      </c>
      <c r="F38" s="637" t="e">
        <f t="shared" si="4"/>
        <v>#DIV/0!</v>
      </c>
      <c r="G38" s="637" t="e">
        <f t="shared" si="4"/>
        <v>#DIV/0!</v>
      </c>
      <c r="H38" s="637" t="e">
        <f t="shared" si="4"/>
        <v>#DIV/0!</v>
      </c>
      <c r="I38" s="637" t="e">
        <f t="shared" si="4"/>
        <v>#DIV/0!</v>
      </c>
      <c r="J38" s="637" t="e">
        <f t="shared" si="4"/>
        <v>#DIV/0!</v>
      </c>
      <c r="K38" s="637" t="e">
        <f t="shared" si="4"/>
        <v>#DIV/0!</v>
      </c>
      <c r="L38" s="637" t="e">
        <f t="shared" si="4"/>
        <v>#DIV/0!</v>
      </c>
      <c r="M38" s="637" t="e">
        <f t="shared" si="4"/>
        <v>#DIV/0!</v>
      </c>
      <c r="N38" s="637" t="e">
        <f t="shared" si="4"/>
        <v>#DIV/0!</v>
      </c>
      <c r="O38" s="637" t="e">
        <f t="shared" si="4"/>
        <v>#DIV/0!</v>
      </c>
      <c r="P38" s="637" t="e">
        <f t="shared" si="4"/>
        <v>#DIV/0!</v>
      </c>
      <c r="Q38" s="637" t="e">
        <f t="shared" si="4"/>
        <v>#DIV/0!</v>
      </c>
      <c r="R38" s="638" t="e">
        <f t="shared" si="4"/>
        <v>#DIV/0!</v>
      </c>
    </row>
    <row r="39" spans="2:18">
      <c r="C39" s="689"/>
      <c r="D39" s="689"/>
      <c r="E39" s="689"/>
      <c r="F39" s="689"/>
      <c r="G39" s="689"/>
      <c r="H39" s="689"/>
      <c r="I39" s="689"/>
      <c r="J39" s="689"/>
      <c r="K39" s="689"/>
      <c r="L39" s="689"/>
      <c r="M39" s="689"/>
      <c r="N39" s="689"/>
      <c r="O39" s="689"/>
      <c r="P39" s="689"/>
      <c r="Q39" s="689"/>
      <c r="R39" s="689"/>
    </row>
    <row r="40" spans="2:18" ht="36.75" customHeight="1" thickBot="1">
      <c r="B40" s="692"/>
      <c r="C40" s="692"/>
      <c r="D40" s="692"/>
      <c r="E40" s="692"/>
      <c r="F40" s="692"/>
      <c r="G40" s="691"/>
      <c r="H40" s="691"/>
      <c r="I40" s="691"/>
      <c r="J40" s="691"/>
      <c r="K40" s="691"/>
      <c r="L40" s="691"/>
      <c r="M40" s="691"/>
      <c r="N40" s="691"/>
      <c r="O40" s="691"/>
      <c r="P40" s="691"/>
      <c r="Q40" s="691"/>
      <c r="R40" s="691"/>
    </row>
    <row r="41" spans="2:18" ht="21.75" thickBot="1">
      <c r="B41" s="1150" t="s">
        <v>309</v>
      </c>
      <c r="C41" s="1151"/>
      <c r="D41" s="1151"/>
      <c r="E41" s="1151"/>
      <c r="F41" s="1151"/>
      <c r="G41" s="1151"/>
      <c r="H41" s="1151"/>
      <c r="I41" s="1151"/>
      <c r="J41" s="1151"/>
      <c r="K41" s="1151"/>
      <c r="L41" s="1151"/>
      <c r="M41" s="1151"/>
      <c r="N41" s="1151"/>
      <c r="O41" s="1151"/>
      <c r="P41" s="1151"/>
      <c r="Q41" s="1151"/>
      <c r="R41" s="1152"/>
    </row>
    <row r="42" spans="2:18" ht="15.75" thickBot="1">
      <c r="C42" s="689"/>
      <c r="D42" s="689"/>
      <c r="E42" s="689"/>
      <c r="F42" s="689"/>
      <c r="G42" s="689"/>
      <c r="H42" s="689"/>
      <c r="I42" s="689"/>
      <c r="J42" s="689"/>
      <c r="K42" s="689"/>
      <c r="L42" s="689"/>
      <c r="M42" s="689"/>
      <c r="N42" s="689"/>
      <c r="O42" s="689"/>
      <c r="P42" s="689"/>
      <c r="Q42" s="689"/>
      <c r="R42" s="689"/>
    </row>
    <row r="43" spans="2:18" ht="24" customHeight="1" thickBot="1">
      <c r="B43" s="1198" t="s">
        <v>316</v>
      </c>
      <c r="C43" s="1199"/>
      <c r="D43" s="1199"/>
      <c r="E43" s="1199"/>
      <c r="F43" s="1199"/>
      <c r="G43" s="1199"/>
      <c r="H43" s="1199"/>
      <c r="I43" s="1199"/>
      <c r="J43" s="1199"/>
      <c r="K43" s="1199"/>
      <c r="L43" s="1199"/>
      <c r="M43" s="1199"/>
      <c r="N43" s="1199"/>
      <c r="O43" s="1199"/>
      <c r="P43" s="1199"/>
      <c r="Q43" s="1199"/>
      <c r="R43" s="1200"/>
    </row>
    <row r="44" spans="2:18" ht="15.75" thickBot="1">
      <c r="B44" s="33" t="s">
        <v>44</v>
      </c>
      <c r="C44" s="100">
        <v>2010</v>
      </c>
      <c r="D44" s="101">
        <v>2011</v>
      </c>
      <c r="E44" s="101">
        <v>2012</v>
      </c>
      <c r="F44" s="101">
        <v>2013</v>
      </c>
      <c r="G44" s="101">
        <v>2014</v>
      </c>
      <c r="H44" s="101">
        <v>2015</v>
      </c>
      <c r="I44" s="101">
        <v>2016</v>
      </c>
      <c r="J44" s="101">
        <v>2017</v>
      </c>
      <c r="K44" s="101">
        <v>2018</v>
      </c>
      <c r="L44" s="101">
        <v>2019</v>
      </c>
      <c r="M44" s="101">
        <v>2020</v>
      </c>
      <c r="N44" s="101">
        <v>2021</v>
      </c>
      <c r="O44" s="101">
        <v>2022</v>
      </c>
      <c r="P44" s="101">
        <v>2023</v>
      </c>
      <c r="Q44" s="101">
        <v>2024</v>
      </c>
      <c r="R44" s="102">
        <v>2025</v>
      </c>
    </row>
    <row r="45" spans="2:18">
      <c r="B45" s="117" t="s">
        <v>4</v>
      </c>
      <c r="C45" s="725">
        <v>0</v>
      </c>
      <c r="D45" s="726">
        <v>0</v>
      </c>
      <c r="E45" s="726">
        <v>0</v>
      </c>
      <c r="F45" s="726">
        <v>0</v>
      </c>
      <c r="G45" s="726">
        <v>0</v>
      </c>
      <c r="H45" s="726">
        <v>0</v>
      </c>
      <c r="I45" s="726">
        <v>0</v>
      </c>
      <c r="J45" s="726">
        <v>0</v>
      </c>
      <c r="K45" s="726">
        <v>0</v>
      </c>
      <c r="L45" s="726">
        <v>0</v>
      </c>
      <c r="M45" s="726">
        <v>0</v>
      </c>
      <c r="N45" s="726">
        <v>0</v>
      </c>
      <c r="O45" s="726">
        <v>0</v>
      </c>
      <c r="P45" s="726">
        <v>0</v>
      </c>
      <c r="Q45" s="726">
        <v>0</v>
      </c>
      <c r="R45" s="722">
        <v>0</v>
      </c>
    </row>
    <row r="46" spans="2:18">
      <c r="B46" s="107" t="s">
        <v>5</v>
      </c>
      <c r="C46" s="719">
        <v>0</v>
      </c>
      <c r="D46" s="720">
        <v>0</v>
      </c>
      <c r="E46" s="720">
        <v>0</v>
      </c>
      <c r="F46" s="720">
        <v>0</v>
      </c>
      <c r="G46" s="720">
        <v>0</v>
      </c>
      <c r="H46" s="720">
        <v>0</v>
      </c>
      <c r="I46" s="720">
        <v>0</v>
      </c>
      <c r="J46" s="720">
        <v>0</v>
      </c>
      <c r="K46" s="720">
        <v>0</v>
      </c>
      <c r="L46" s="720">
        <v>0</v>
      </c>
      <c r="M46" s="720">
        <v>0</v>
      </c>
      <c r="N46" s="720">
        <v>0</v>
      </c>
      <c r="O46" s="720">
        <v>0</v>
      </c>
      <c r="P46" s="720">
        <v>0</v>
      </c>
      <c r="Q46" s="720">
        <v>0</v>
      </c>
      <c r="R46" s="723">
        <v>0</v>
      </c>
    </row>
    <row r="47" spans="2:18">
      <c r="B47" s="106" t="s">
        <v>6</v>
      </c>
      <c r="C47" s="719">
        <v>0</v>
      </c>
      <c r="D47" s="720">
        <v>0</v>
      </c>
      <c r="E47" s="720">
        <v>0</v>
      </c>
      <c r="F47" s="720">
        <v>0</v>
      </c>
      <c r="G47" s="720">
        <v>0</v>
      </c>
      <c r="H47" s="720">
        <v>0</v>
      </c>
      <c r="I47" s="720">
        <v>0</v>
      </c>
      <c r="J47" s="720">
        <v>0</v>
      </c>
      <c r="K47" s="720">
        <v>0</v>
      </c>
      <c r="L47" s="720">
        <v>0</v>
      </c>
      <c r="M47" s="720">
        <v>0</v>
      </c>
      <c r="N47" s="720">
        <v>0</v>
      </c>
      <c r="O47" s="720">
        <v>0</v>
      </c>
      <c r="P47" s="720">
        <v>0</v>
      </c>
      <c r="Q47" s="720">
        <v>0</v>
      </c>
      <c r="R47" s="723">
        <v>0</v>
      </c>
    </row>
    <row r="48" spans="2:18">
      <c r="B48" s="106" t="s">
        <v>7</v>
      </c>
      <c r="C48" s="719">
        <v>0</v>
      </c>
      <c r="D48" s="720">
        <v>0</v>
      </c>
      <c r="E48" s="720">
        <v>0</v>
      </c>
      <c r="F48" s="720">
        <v>0</v>
      </c>
      <c r="G48" s="720">
        <v>0</v>
      </c>
      <c r="H48" s="720">
        <v>0</v>
      </c>
      <c r="I48" s="720">
        <v>0</v>
      </c>
      <c r="J48" s="720">
        <v>0</v>
      </c>
      <c r="K48" s="720">
        <v>0</v>
      </c>
      <c r="L48" s="720">
        <v>0</v>
      </c>
      <c r="M48" s="720">
        <v>0</v>
      </c>
      <c r="N48" s="720">
        <v>0</v>
      </c>
      <c r="O48" s="720">
        <v>0</v>
      </c>
      <c r="P48" s="720">
        <v>0</v>
      </c>
      <c r="Q48" s="720">
        <v>0</v>
      </c>
      <c r="R48" s="723">
        <v>0</v>
      </c>
    </row>
    <row r="49" spans="2:18">
      <c r="B49" s="106" t="s">
        <v>8</v>
      </c>
      <c r="C49" s="719">
        <v>0</v>
      </c>
      <c r="D49" s="720">
        <v>0</v>
      </c>
      <c r="E49" s="720">
        <v>0</v>
      </c>
      <c r="F49" s="720">
        <v>0</v>
      </c>
      <c r="G49" s="720">
        <v>0</v>
      </c>
      <c r="H49" s="720">
        <v>0</v>
      </c>
      <c r="I49" s="720">
        <v>0</v>
      </c>
      <c r="J49" s="720">
        <v>0</v>
      </c>
      <c r="K49" s="720">
        <v>0</v>
      </c>
      <c r="L49" s="720">
        <v>0</v>
      </c>
      <c r="M49" s="720">
        <v>0</v>
      </c>
      <c r="N49" s="720">
        <v>0</v>
      </c>
      <c r="O49" s="720">
        <v>0</v>
      </c>
      <c r="P49" s="720">
        <v>0</v>
      </c>
      <c r="Q49" s="720">
        <v>0</v>
      </c>
      <c r="R49" s="723">
        <v>0</v>
      </c>
    </row>
    <row r="50" spans="2:18">
      <c r="B50" s="106" t="s">
        <v>9</v>
      </c>
      <c r="C50" s="719">
        <v>0</v>
      </c>
      <c r="D50" s="720">
        <v>0</v>
      </c>
      <c r="E50" s="720">
        <v>0</v>
      </c>
      <c r="F50" s="720">
        <v>0</v>
      </c>
      <c r="G50" s="720">
        <v>0</v>
      </c>
      <c r="H50" s="720">
        <v>0</v>
      </c>
      <c r="I50" s="720">
        <v>0</v>
      </c>
      <c r="J50" s="720">
        <v>0</v>
      </c>
      <c r="K50" s="720">
        <v>0</v>
      </c>
      <c r="L50" s="720">
        <v>0</v>
      </c>
      <c r="M50" s="720">
        <v>0</v>
      </c>
      <c r="N50" s="720">
        <v>0</v>
      </c>
      <c r="O50" s="720">
        <v>0</v>
      </c>
      <c r="P50" s="720">
        <v>0</v>
      </c>
      <c r="Q50" s="720">
        <v>0</v>
      </c>
      <c r="R50" s="723">
        <v>0</v>
      </c>
    </row>
    <row r="51" spans="2:18">
      <c r="B51" s="106" t="s">
        <v>10</v>
      </c>
      <c r="C51" s="719">
        <v>0</v>
      </c>
      <c r="D51" s="720">
        <v>0</v>
      </c>
      <c r="E51" s="720">
        <v>0</v>
      </c>
      <c r="F51" s="720">
        <v>0</v>
      </c>
      <c r="G51" s="720">
        <v>0</v>
      </c>
      <c r="H51" s="720">
        <v>0</v>
      </c>
      <c r="I51" s="720">
        <v>0</v>
      </c>
      <c r="J51" s="720">
        <v>0</v>
      </c>
      <c r="K51" s="720">
        <v>0</v>
      </c>
      <c r="L51" s="720">
        <v>0</v>
      </c>
      <c r="M51" s="720">
        <v>0</v>
      </c>
      <c r="N51" s="720">
        <v>0</v>
      </c>
      <c r="O51" s="720">
        <v>0</v>
      </c>
      <c r="P51" s="720">
        <v>0</v>
      </c>
      <c r="Q51" s="720">
        <v>0</v>
      </c>
      <c r="R51" s="723">
        <v>0</v>
      </c>
    </row>
    <row r="52" spans="2:18">
      <c r="B52" s="106" t="s">
        <v>11</v>
      </c>
      <c r="C52" s="719">
        <v>0</v>
      </c>
      <c r="D52" s="720">
        <v>0</v>
      </c>
      <c r="E52" s="720">
        <v>0</v>
      </c>
      <c r="F52" s="720">
        <v>0</v>
      </c>
      <c r="G52" s="720">
        <v>0</v>
      </c>
      <c r="H52" s="720">
        <v>0</v>
      </c>
      <c r="I52" s="720">
        <v>0</v>
      </c>
      <c r="J52" s="720">
        <v>0</v>
      </c>
      <c r="K52" s="720">
        <v>0</v>
      </c>
      <c r="L52" s="720">
        <v>0</v>
      </c>
      <c r="M52" s="720">
        <v>0</v>
      </c>
      <c r="N52" s="720">
        <v>0</v>
      </c>
      <c r="O52" s="720">
        <v>0</v>
      </c>
      <c r="P52" s="720">
        <v>0</v>
      </c>
      <c r="Q52" s="720">
        <v>0</v>
      </c>
      <c r="R52" s="723">
        <v>0</v>
      </c>
    </row>
    <row r="53" spans="2:18">
      <c r="B53" s="106" t="s">
        <v>12</v>
      </c>
      <c r="C53" s="719">
        <v>0</v>
      </c>
      <c r="D53" s="720">
        <v>0</v>
      </c>
      <c r="E53" s="720">
        <v>0</v>
      </c>
      <c r="F53" s="720">
        <v>0</v>
      </c>
      <c r="G53" s="720">
        <v>0</v>
      </c>
      <c r="H53" s="720">
        <v>0</v>
      </c>
      <c r="I53" s="720">
        <v>0</v>
      </c>
      <c r="J53" s="720">
        <v>0</v>
      </c>
      <c r="K53" s="720">
        <v>0</v>
      </c>
      <c r="L53" s="720">
        <v>0</v>
      </c>
      <c r="M53" s="720">
        <v>0</v>
      </c>
      <c r="N53" s="720">
        <v>0</v>
      </c>
      <c r="O53" s="720">
        <v>0</v>
      </c>
      <c r="P53" s="720">
        <v>0</v>
      </c>
      <c r="Q53" s="720">
        <v>0</v>
      </c>
      <c r="R53" s="723">
        <v>0</v>
      </c>
    </row>
    <row r="54" spans="2:18">
      <c r="B54" s="106" t="s">
        <v>13</v>
      </c>
      <c r="C54" s="719">
        <v>0</v>
      </c>
      <c r="D54" s="720">
        <v>0</v>
      </c>
      <c r="E54" s="720">
        <v>0</v>
      </c>
      <c r="F54" s="720">
        <v>0</v>
      </c>
      <c r="G54" s="720">
        <v>0</v>
      </c>
      <c r="H54" s="720">
        <v>0</v>
      </c>
      <c r="I54" s="720">
        <v>0</v>
      </c>
      <c r="J54" s="720">
        <v>0</v>
      </c>
      <c r="K54" s="720">
        <v>0</v>
      </c>
      <c r="L54" s="720">
        <v>0</v>
      </c>
      <c r="M54" s="720">
        <v>0</v>
      </c>
      <c r="N54" s="720">
        <v>0</v>
      </c>
      <c r="O54" s="720">
        <v>0</v>
      </c>
      <c r="P54" s="720">
        <v>0</v>
      </c>
      <c r="Q54" s="720">
        <v>0</v>
      </c>
      <c r="R54" s="723">
        <v>0</v>
      </c>
    </row>
    <row r="55" spans="2:18">
      <c r="B55" s="106" t="s">
        <v>14</v>
      </c>
      <c r="C55" s="719">
        <v>0</v>
      </c>
      <c r="D55" s="720">
        <v>0</v>
      </c>
      <c r="E55" s="720">
        <v>0</v>
      </c>
      <c r="F55" s="720">
        <v>0</v>
      </c>
      <c r="G55" s="720">
        <v>0</v>
      </c>
      <c r="H55" s="720">
        <v>0</v>
      </c>
      <c r="I55" s="720">
        <v>0</v>
      </c>
      <c r="J55" s="720">
        <v>0</v>
      </c>
      <c r="K55" s="720">
        <v>0</v>
      </c>
      <c r="L55" s="720">
        <v>0</v>
      </c>
      <c r="M55" s="720">
        <v>0</v>
      </c>
      <c r="N55" s="720">
        <v>0</v>
      </c>
      <c r="O55" s="720">
        <v>0</v>
      </c>
      <c r="P55" s="720">
        <v>0</v>
      </c>
      <c r="Q55" s="720">
        <v>0</v>
      </c>
      <c r="R55" s="723">
        <v>0</v>
      </c>
    </row>
    <row r="56" spans="2:18" ht="15.75" thickBot="1">
      <c r="B56" s="118" t="s">
        <v>15</v>
      </c>
      <c r="C56" s="686">
        <v>0</v>
      </c>
      <c r="D56" s="727">
        <v>0</v>
      </c>
      <c r="E56" s="727">
        <v>0</v>
      </c>
      <c r="F56" s="727">
        <v>0</v>
      </c>
      <c r="G56" s="727">
        <v>0</v>
      </c>
      <c r="H56" s="727">
        <v>0</v>
      </c>
      <c r="I56" s="727">
        <v>0</v>
      </c>
      <c r="J56" s="727">
        <v>0</v>
      </c>
      <c r="K56" s="727">
        <v>0</v>
      </c>
      <c r="L56" s="727">
        <v>0</v>
      </c>
      <c r="M56" s="727">
        <v>0</v>
      </c>
      <c r="N56" s="727">
        <v>0</v>
      </c>
      <c r="O56" s="727">
        <v>0</v>
      </c>
      <c r="P56" s="727">
        <v>0</v>
      </c>
      <c r="Q56" s="727">
        <v>0</v>
      </c>
      <c r="R56" s="724">
        <v>0</v>
      </c>
    </row>
    <row r="57" spans="2:18" ht="15.75" thickBot="1">
      <c r="C57" s="689"/>
      <c r="D57" s="689"/>
      <c r="E57" s="689"/>
      <c r="F57" s="689"/>
      <c r="G57" s="689"/>
      <c r="H57" s="689"/>
      <c r="I57" s="689"/>
      <c r="J57" s="689"/>
      <c r="K57" s="689"/>
      <c r="L57" s="689"/>
      <c r="M57" s="689"/>
      <c r="N57" s="689"/>
      <c r="O57" s="689"/>
      <c r="P57" s="689"/>
      <c r="Q57" s="689"/>
      <c r="R57" s="690"/>
    </row>
    <row r="58" spans="2:18" ht="24" customHeight="1" thickBot="1">
      <c r="B58" s="1153" t="s">
        <v>317</v>
      </c>
      <c r="C58" s="1154"/>
      <c r="D58" s="1154"/>
      <c r="E58" s="1154"/>
      <c r="F58" s="1154"/>
      <c r="G58" s="1154"/>
      <c r="H58" s="1154"/>
      <c r="I58" s="1154"/>
      <c r="J58" s="1154"/>
      <c r="K58" s="1154"/>
      <c r="L58" s="1154"/>
      <c r="M58" s="1154"/>
      <c r="N58" s="1154"/>
      <c r="O58" s="1154"/>
      <c r="P58" s="1154"/>
      <c r="Q58" s="1154"/>
      <c r="R58" s="1155"/>
    </row>
    <row r="59" spans="2:18" ht="15.75" thickBot="1">
      <c r="B59" s="34" t="s">
        <v>45</v>
      </c>
      <c r="C59" s="100">
        <v>2010</v>
      </c>
      <c r="D59" s="101">
        <v>2011</v>
      </c>
      <c r="E59" s="101">
        <v>2012</v>
      </c>
      <c r="F59" s="101">
        <v>2013</v>
      </c>
      <c r="G59" s="101">
        <v>2014</v>
      </c>
      <c r="H59" s="101">
        <v>2015</v>
      </c>
      <c r="I59" s="101">
        <v>2016</v>
      </c>
      <c r="J59" s="101">
        <v>2017</v>
      </c>
      <c r="K59" s="101">
        <v>2018</v>
      </c>
      <c r="L59" s="101">
        <v>2019</v>
      </c>
      <c r="M59" s="101">
        <v>2020</v>
      </c>
      <c r="N59" s="101">
        <v>2021</v>
      </c>
      <c r="O59" s="101">
        <v>2022</v>
      </c>
      <c r="P59" s="101">
        <v>2023</v>
      </c>
      <c r="Q59" s="101">
        <v>2024</v>
      </c>
      <c r="R59" s="102">
        <v>2025</v>
      </c>
    </row>
    <row r="60" spans="2:18">
      <c r="B60" s="106" t="s">
        <v>4</v>
      </c>
      <c r="C60" s="31">
        <f>C46-C45</f>
        <v>0</v>
      </c>
      <c r="D60" s="31">
        <f t="shared" ref="D60:R60" si="5">D46-D45</f>
        <v>0</v>
      </c>
      <c r="E60" s="31">
        <f t="shared" si="5"/>
        <v>0</v>
      </c>
      <c r="F60" s="31">
        <f t="shared" si="5"/>
        <v>0</v>
      </c>
      <c r="G60" s="31">
        <f t="shared" si="5"/>
        <v>0</v>
      </c>
      <c r="H60" s="31">
        <f t="shared" si="5"/>
        <v>0</v>
      </c>
      <c r="I60" s="31">
        <f t="shared" si="5"/>
        <v>0</v>
      </c>
      <c r="J60" s="31">
        <f t="shared" si="5"/>
        <v>0</v>
      </c>
      <c r="K60" s="31">
        <f t="shared" si="5"/>
        <v>0</v>
      </c>
      <c r="L60" s="31">
        <f t="shared" si="5"/>
        <v>0</v>
      </c>
      <c r="M60" s="31">
        <f t="shared" si="5"/>
        <v>0</v>
      </c>
      <c r="N60" s="31">
        <f t="shared" si="5"/>
        <v>0</v>
      </c>
      <c r="O60" s="31">
        <f t="shared" si="5"/>
        <v>0</v>
      </c>
      <c r="P60" s="31">
        <f t="shared" si="5"/>
        <v>0</v>
      </c>
      <c r="Q60" s="31">
        <f t="shared" si="5"/>
        <v>0</v>
      </c>
      <c r="R60" s="31">
        <f t="shared" si="5"/>
        <v>0</v>
      </c>
    </row>
    <row r="61" spans="2:18">
      <c r="B61" s="107" t="s">
        <v>5</v>
      </c>
      <c r="C61" s="31">
        <f t="shared" ref="C61:R61" si="6">C47-C46</f>
        <v>0</v>
      </c>
      <c r="D61" s="31">
        <f t="shared" si="6"/>
        <v>0</v>
      </c>
      <c r="E61" s="31">
        <f t="shared" si="6"/>
        <v>0</v>
      </c>
      <c r="F61" s="31">
        <f t="shared" si="6"/>
        <v>0</v>
      </c>
      <c r="G61" s="31">
        <f t="shared" si="6"/>
        <v>0</v>
      </c>
      <c r="H61" s="31">
        <f t="shared" si="6"/>
        <v>0</v>
      </c>
      <c r="I61" s="31">
        <f t="shared" si="6"/>
        <v>0</v>
      </c>
      <c r="J61" s="31">
        <f t="shared" si="6"/>
        <v>0</v>
      </c>
      <c r="K61" s="31">
        <f t="shared" si="6"/>
        <v>0</v>
      </c>
      <c r="L61" s="31">
        <f t="shared" si="6"/>
        <v>0</v>
      </c>
      <c r="M61" s="31">
        <f t="shared" si="6"/>
        <v>0</v>
      </c>
      <c r="N61" s="31">
        <f t="shared" si="6"/>
        <v>0</v>
      </c>
      <c r="O61" s="31">
        <f t="shared" si="6"/>
        <v>0</v>
      </c>
      <c r="P61" s="31">
        <f t="shared" si="6"/>
        <v>0</v>
      </c>
      <c r="Q61" s="31">
        <f t="shared" si="6"/>
        <v>0</v>
      </c>
      <c r="R61" s="31">
        <f t="shared" si="6"/>
        <v>0</v>
      </c>
    </row>
    <row r="62" spans="2:18">
      <c r="B62" s="106" t="s">
        <v>6</v>
      </c>
      <c r="C62" s="31">
        <f t="shared" ref="C62:R62" si="7">C48-C47</f>
        <v>0</v>
      </c>
      <c r="D62" s="31">
        <f t="shared" si="7"/>
        <v>0</v>
      </c>
      <c r="E62" s="31">
        <f t="shared" si="7"/>
        <v>0</v>
      </c>
      <c r="F62" s="31">
        <f t="shared" si="7"/>
        <v>0</v>
      </c>
      <c r="G62" s="31">
        <f t="shared" si="7"/>
        <v>0</v>
      </c>
      <c r="H62" s="31">
        <f t="shared" si="7"/>
        <v>0</v>
      </c>
      <c r="I62" s="31">
        <f t="shared" si="7"/>
        <v>0</v>
      </c>
      <c r="J62" s="31">
        <f t="shared" si="7"/>
        <v>0</v>
      </c>
      <c r="K62" s="31">
        <f t="shared" si="7"/>
        <v>0</v>
      </c>
      <c r="L62" s="31">
        <f t="shared" si="7"/>
        <v>0</v>
      </c>
      <c r="M62" s="31">
        <f t="shared" si="7"/>
        <v>0</v>
      </c>
      <c r="N62" s="31">
        <f t="shared" si="7"/>
        <v>0</v>
      </c>
      <c r="O62" s="31">
        <f t="shared" si="7"/>
        <v>0</v>
      </c>
      <c r="P62" s="31">
        <f t="shared" si="7"/>
        <v>0</v>
      </c>
      <c r="Q62" s="31">
        <f t="shared" si="7"/>
        <v>0</v>
      </c>
      <c r="R62" s="31">
        <f t="shared" si="7"/>
        <v>0</v>
      </c>
    </row>
    <row r="63" spans="2:18">
      <c r="B63" s="106" t="s">
        <v>7</v>
      </c>
      <c r="C63" s="31">
        <f t="shared" ref="C63:R63" si="8">C49-C48</f>
        <v>0</v>
      </c>
      <c r="D63" s="31">
        <f t="shared" si="8"/>
        <v>0</v>
      </c>
      <c r="E63" s="31">
        <f t="shared" si="8"/>
        <v>0</v>
      </c>
      <c r="F63" s="31">
        <f t="shared" si="8"/>
        <v>0</v>
      </c>
      <c r="G63" s="31">
        <f t="shared" si="8"/>
        <v>0</v>
      </c>
      <c r="H63" s="31">
        <f t="shared" si="8"/>
        <v>0</v>
      </c>
      <c r="I63" s="31">
        <f t="shared" si="8"/>
        <v>0</v>
      </c>
      <c r="J63" s="31">
        <f t="shared" si="8"/>
        <v>0</v>
      </c>
      <c r="K63" s="31">
        <f t="shared" si="8"/>
        <v>0</v>
      </c>
      <c r="L63" s="31">
        <f t="shared" si="8"/>
        <v>0</v>
      </c>
      <c r="M63" s="31">
        <f t="shared" si="8"/>
        <v>0</v>
      </c>
      <c r="N63" s="31">
        <f t="shared" si="8"/>
        <v>0</v>
      </c>
      <c r="O63" s="31">
        <f t="shared" si="8"/>
        <v>0</v>
      </c>
      <c r="P63" s="31">
        <f t="shared" si="8"/>
        <v>0</v>
      </c>
      <c r="Q63" s="31">
        <f t="shared" si="8"/>
        <v>0</v>
      </c>
      <c r="R63" s="31">
        <f t="shared" si="8"/>
        <v>0</v>
      </c>
    </row>
    <row r="64" spans="2:18">
      <c r="B64" s="106" t="s">
        <v>8</v>
      </c>
      <c r="C64" s="31">
        <f t="shared" ref="C64:R64" si="9">C50-C49</f>
        <v>0</v>
      </c>
      <c r="D64" s="31">
        <f t="shared" si="9"/>
        <v>0</v>
      </c>
      <c r="E64" s="31">
        <f t="shared" si="9"/>
        <v>0</v>
      </c>
      <c r="F64" s="31">
        <f t="shared" si="9"/>
        <v>0</v>
      </c>
      <c r="G64" s="31">
        <f t="shared" si="9"/>
        <v>0</v>
      </c>
      <c r="H64" s="31">
        <f t="shared" si="9"/>
        <v>0</v>
      </c>
      <c r="I64" s="31">
        <f t="shared" si="9"/>
        <v>0</v>
      </c>
      <c r="J64" s="31">
        <f t="shared" si="9"/>
        <v>0</v>
      </c>
      <c r="K64" s="31">
        <f t="shared" si="9"/>
        <v>0</v>
      </c>
      <c r="L64" s="31">
        <f t="shared" si="9"/>
        <v>0</v>
      </c>
      <c r="M64" s="31">
        <f t="shared" si="9"/>
        <v>0</v>
      </c>
      <c r="N64" s="31">
        <f t="shared" si="9"/>
        <v>0</v>
      </c>
      <c r="O64" s="31">
        <f t="shared" si="9"/>
        <v>0</v>
      </c>
      <c r="P64" s="31">
        <f t="shared" si="9"/>
        <v>0</v>
      </c>
      <c r="Q64" s="31">
        <f t="shared" si="9"/>
        <v>0</v>
      </c>
      <c r="R64" s="31">
        <f t="shared" si="9"/>
        <v>0</v>
      </c>
    </row>
    <row r="65" spans="1:33">
      <c r="B65" s="106" t="s">
        <v>9</v>
      </c>
      <c r="C65" s="31">
        <f t="shared" ref="C65:R65" si="10">C51-C50</f>
        <v>0</v>
      </c>
      <c r="D65" s="31">
        <f t="shared" si="10"/>
        <v>0</v>
      </c>
      <c r="E65" s="31">
        <f t="shared" si="10"/>
        <v>0</v>
      </c>
      <c r="F65" s="31">
        <f t="shared" si="10"/>
        <v>0</v>
      </c>
      <c r="G65" s="31">
        <f t="shared" si="10"/>
        <v>0</v>
      </c>
      <c r="H65" s="31">
        <f t="shared" si="10"/>
        <v>0</v>
      </c>
      <c r="I65" s="31">
        <f t="shared" si="10"/>
        <v>0</v>
      </c>
      <c r="J65" s="31">
        <f t="shared" si="10"/>
        <v>0</v>
      </c>
      <c r="K65" s="31">
        <f t="shared" si="10"/>
        <v>0</v>
      </c>
      <c r="L65" s="31">
        <f t="shared" si="10"/>
        <v>0</v>
      </c>
      <c r="M65" s="31">
        <f t="shared" si="10"/>
        <v>0</v>
      </c>
      <c r="N65" s="31">
        <f t="shared" si="10"/>
        <v>0</v>
      </c>
      <c r="O65" s="31">
        <f t="shared" si="10"/>
        <v>0</v>
      </c>
      <c r="P65" s="31">
        <f t="shared" si="10"/>
        <v>0</v>
      </c>
      <c r="Q65" s="31">
        <f t="shared" si="10"/>
        <v>0</v>
      </c>
      <c r="R65" s="31">
        <f t="shared" si="10"/>
        <v>0</v>
      </c>
    </row>
    <row r="66" spans="1:33">
      <c r="B66" s="106" t="s">
        <v>10</v>
      </c>
      <c r="C66" s="31">
        <f t="shared" ref="C66:R66" si="11">C52-C51</f>
        <v>0</v>
      </c>
      <c r="D66" s="31">
        <f t="shared" si="11"/>
        <v>0</v>
      </c>
      <c r="E66" s="31">
        <f t="shared" si="11"/>
        <v>0</v>
      </c>
      <c r="F66" s="31">
        <f t="shared" si="11"/>
        <v>0</v>
      </c>
      <c r="G66" s="31">
        <f t="shared" si="11"/>
        <v>0</v>
      </c>
      <c r="H66" s="31">
        <f t="shared" si="11"/>
        <v>0</v>
      </c>
      <c r="I66" s="31">
        <f t="shared" si="11"/>
        <v>0</v>
      </c>
      <c r="J66" s="31">
        <f t="shared" si="11"/>
        <v>0</v>
      </c>
      <c r="K66" s="31">
        <f t="shared" si="11"/>
        <v>0</v>
      </c>
      <c r="L66" s="31">
        <f t="shared" si="11"/>
        <v>0</v>
      </c>
      <c r="M66" s="31">
        <f t="shared" si="11"/>
        <v>0</v>
      </c>
      <c r="N66" s="31">
        <f t="shared" si="11"/>
        <v>0</v>
      </c>
      <c r="O66" s="31">
        <f t="shared" si="11"/>
        <v>0</v>
      </c>
      <c r="P66" s="31">
        <f t="shared" si="11"/>
        <v>0</v>
      </c>
      <c r="Q66" s="31">
        <f t="shared" si="11"/>
        <v>0</v>
      </c>
      <c r="R66" s="31">
        <f t="shared" si="11"/>
        <v>0</v>
      </c>
    </row>
    <row r="67" spans="1:33">
      <c r="B67" s="106" t="s">
        <v>11</v>
      </c>
      <c r="C67" s="31">
        <f t="shared" ref="C67:R67" si="12">C53-C52</f>
        <v>0</v>
      </c>
      <c r="D67" s="31">
        <f t="shared" si="12"/>
        <v>0</v>
      </c>
      <c r="E67" s="31">
        <f t="shared" si="12"/>
        <v>0</v>
      </c>
      <c r="F67" s="31">
        <f t="shared" si="12"/>
        <v>0</v>
      </c>
      <c r="G67" s="31">
        <f t="shared" si="12"/>
        <v>0</v>
      </c>
      <c r="H67" s="31">
        <f t="shared" si="12"/>
        <v>0</v>
      </c>
      <c r="I67" s="31">
        <f t="shared" si="12"/>
        <v>0</v>
      </c>
      <c r="J67" s="31">
        <f t="shared" si="12"/>
        <v>0</v>
      </c>
      <c r="K67" s="31">
        <f t="shared" si="12"/>
        <v>0</v>
      </c>
      <c r="L67" s="31">
        <f t="shared" si="12"/>
        <v>0</v>
      </c>
      <c r="M67" s="31">
        <f t="shared" si="12"/>
        <v>0</v>
      </c>
      <c r="N67" s="31">
        <f t="shared" si="12"/>
        <v>0</v>
      </c>
      <c r="O67" s="31">
        <f t="shared" si="12"/>
        <v>0</v>
      </c>
      <c r="P67" s="31">
        <f t="shared" si="12"/>
        <v>0</v>
      </c>
      <c r="Q67" s="31">
        <f t="shared" si="12"/>
        <v>0</v>
      </c>
      <c r="R67" s="31">
        <f t="shared" si="12"/>
        <v>0</v>
      </c>
    </row>
    <row r="68" spans="1:33">
      <c r="B68" s="106" t="s">
        <v>12</v>
      </c>
      <c r="C68" s="31">
        <f t="shared" ref="C68:R68" si="13">C54-C53</f>
        <v>0</v>
      </c>
      <c r="D68" s="31">
        <f t="shared" si="13"/>
        <v>0</v>
      </c>
      <c r="E68" s="31">
        <f t="shared" si="13"/>
        <v>0</v>
      </c>
      <c r="F68" s="31">
        <f t="shared" si="13"/>
        <v>0</v>
      </c>
      <c r="G68" s="31">
        <f t="shared" si="13"/>
        <v>0</v>
      </c>
      <c r="H68" s="31">
        <f t="shared" si="13"/>
        <v>0</v>
      </c>
      <c r="I68" s="31">
        <f t="shared" si="13"/>
        <v>0</v>
      </c>
      <c r="J68" s="31">
        <f t="shared" si="13"/>
        <v>0</v>
      </c>
      <c r="K68" s="31">
        <f t="shared" si="13"/>
        <v>0</v>
      </c>
      <c r="L68" s="31">
        <f t="shared" si="13"/>
        <v>0</v>
      </c>
      <c r="M68" s="31">
        <f t="shared" si="13"/>
        <v>0</v>
      </c>
      <c r="N68" s="31">
        <f t="shared" si="13"/>
        <v>0</v>
      </c>
      <c r="O68" s="31">
        <f t="shared" si="13"/>
        <v>0</v>
      </c>
      <c r="P68" s="31">
        <f t="shared" si="13"/>
        <v>0</v>
      </c>
      <c r="Q68" s="31">
        <f t="shared" si="13"/>
        <v>0</v>
      </c>
      <c r="R68" s="31">
        <f t="shared" si="13"/>
        <v>0</v>
      </c>
    </row>
    <row r="69" spans="1:33">
      <c r="B69" s="106" t="s">
        <v>13</v>
      </c>
      <c r="C69" s="31">
        <f t="shared" ref="C69:R69" si="14">C55-C54</f>
        <v>0</v>
      </c>
      <c r="D69" s="31">
        <f t="shared" si="14"/>
        <v>0</v>
      </c>
      <c r="E69" s="31">
        <f t="shared" si="14"/>
        <v>0</v>
      </c>
      <c r="F69" s="31">
        <f t="shared" si="14"/>
        <v>0</v>
      </c>
      <c r="G69" s="31">
        <f t="shared" si="14"/>
        <v>0</v>
      </c>
      <c r="H69" s="31">
        <f t="shared" si="14"/>
        <v>0</v>
      </c>
      <c r="I69" s="31">
        <f t="shared" si="14"/>
        <v>0</v>
      </c>
      <c r="J69" s="31">
        <f t="shared" si="14"/>
        <v>0</v>
      </c>
      <c r="K69" s="31">
        <f t="shared" si="14"/>
        <v>0</v>
      </c>
      <c r="L69" s="31">
        <f t="shared" si="14"/>
        <v>0</v>
      </c>
      <c r="M69" s="31">
        <f t="shared" si="14"/>
        <v>0</v>
      </c>
      <c r="N69" s="31">
        <f t="shared" si="14"/>
        <v>0</v>
      </c>
      <c r="O69" s="31">
        <f t="shared" si="14"/>
        <v>0</v>
      </c>
      <c r="P69" s="31">
        <f t="shared" si="14"/>
        <v>0</v>
      </c>
      <c r="Q69" s="31">
        <f t="shared" si="14"/>
        <v>0</v>
      </c>
      <c r="R69" s="31">
        <f t="shared" si="14"/>
        <v>0</v>
      </c>
    </row>
    <row r="70" spans="1:33">
      <c r="B70" s="106" t="s">
        <v>14</v>
      </c>
      <c r="C70" s="31">
        <f t="shared" ref="C70:R70" si="15">C56-C55</f>
        <v>0</v>
      </c>
      <c r="D70" s="31">
        <f t="shared" si="15"/>
        <v>0</v>
      </c>
      <c r="E70" s="31">
        <f t="shared" si="15"/>
        <v>0</v>
      </c>
      <c r="F70" s="31">
        <f t="shared" si="15"/>
        <v>0</v>
      </c>
      <c r="G70" s="31">
        <f t="shared" si="15"/>
        <v>0</v>
      </c>
      <c r="H70" s="31">
        <f t="shared" si="15"/>
        <v>0</v>
      </c>
      <c r="I70" s="31">
        <f t="shared" si="15"/>
        <v>0</v>
      </c>
      <c r="J70" s="31">
        <f t="shared" si="15"/>
        <v>0</v>
      </c>
      <c r="K70" s="31">
        <f t="shared" si="15"/>
        <v>0</v>
      </c>
      <c r="L70" s="31">
        <f t="shared" si="15"/>
        <v>0</v>
      </c>
      <c r="M70" s="31">
        <f t="shared" si="15"/>
        <v>0</v>
      </c>
      <c r="N70" s="31">
        <f t="shared" si="15"/>
        <v>0</v>
      </c>
      <c r="O70" s="31">
        <f t="shared" si="15"/>
        <v>0</v>
      </c>
      <c r="P70" s="31">
        <f t="shared" si="15"/>
        <v>0</v>
      </c>
      <c r="Q70" s="31">
        <f t="shared" si="15"/>
        <v>0</v>
      </c>
      <c r="R70" s="31">
        <f t="shared" si="15"/>
        <v>0</v>
      </c>
    </row>
    <row r="71" spans="1:33" ht="15.75" thickBot="1">
      <c r="B71" s="108" t="s">
        <v>15</v>
      </c>
      <c r="C71" s="32">
        <f>D45-C56</f>
        <v>0</v>
      </c>
      <c r="D71" s="32">
        <f t="shared" ref="D71" si="16">E45-D56</f>
        <v>0</v>
      </c>
      <c r="E71" s="32">
        <f t="shared" ref="E71" si="17">F45-E56</f>
        <v>0</v>
      </c>
      <c r="F71" s="32">
        <f t="shared" ref="F71" si="18">G45-F56</f>
        <v>0</v>
      </c>
      <c r="G71" s="32">
        <f t="shared" ref="G71" si="19">H45-G56</f>
        <v>0</v>
      </c>
      <c r="H71" s="32">
        <f t="shared" ref="H71" si="20">I45-H56</f>
        <v>0</v>
      </c>
      <c r="I71" s="32">
        <f t="shared" ref="I71" si="21">J45-I56</f>
        <v>0</v>
      </c>
      <c r="J71" s="32">
        <f t="shared" ref="J71" si="22">K45-J56</f>
        <v>0</v>
      </c>
      <c r="K71" s="32">
        <f t="shared" ref="K71" si="23">L45-K56</f>
        <v>0</v>
      </c>
      <c r="L71" s="32">
        <f t="shared" ref="L71" si="24">M45-L56</f>
        <v>0</v>
      </c>
      <c r="M71" s="32">
        <f t="shared" ref="M71" si="25">N45-M56</f>
        <v>0</v>
      </c>
      <c r="N71" s="32">
        <f t="shared" ref="N71" si="26">O45-N56</f>
        <v>0</v>
      </c>
      <c r="O71" s="32">
        <f t="shared" ref="O71" si="27">P45-O56</f>
        <v>0</v>
      </c>
      <c r="P71" s="32">
        <f t="shared" ref="P71" si="28">Q45-P56</f>
        <v>0</v>
      </c>
      <c r="Q71" s="32">
        <f t="shared" ref="Q71" si="29">R45-Q56</f>
        <v>0</v>
      </c>
      <c r="R71" s="214" t="s">
        <v>16</v>
      </c>
    </row>
    <row r="72" spans="1:33" ht="15.75" thickBot="1">
      <c r="B72" s="103" t="s">
        <v>60</v>
      </c>
      <c r="C72" s="115">
        <f t="shared" ref="C72:R72" si="30">SUM(C60:C71)</f>
        <v>0</v>
      </c>
      <c r="D72" s="115">
        <f t="shared" si="30"/>
        <v>0</v>
      </c>
      <c r="E72" s="115">
        <f t="shared" si="30"/>
        <v>0</v>
      </c>
      <c r="F72" s="115">
        <f t="shared" si="30"/>
        <v>0</v>
      </c>
      <c r="G72" s="115">
        <f t="shared" si="30"/>
        <v>0</v>
      </c>
      <c r="H72" s="115">
        <f t="shared" si="30"/>
        <v>0</v>
      </c>
      <c r="I72" s="115">
        <f t="shared" si="30"/>
        <v>0</v>
      </c>
      <c r="J72" s="115">
        <f t="shared" si="30"/>
        <v>0</v>
      </c>
      <c r="K72" s="115">
        <f t="shared" si="30"/>
        <v>0</v>
      </c>
      <c r="L72" s="115">
        <f t="shared" si="30"/>
        <v>0</v>
      </c>
      <c r="M72" s="115">
        <f t="shared" si="30"/>
        <v>0</v>
      </c>
      <c r="N72" s="115">
        <f t="shared" si="30"/>
        <v>0</v>
      </c>
      <c r="O72" s="115">
        <f t="shared" si="30"/>
        <v>0</v>
      </c>
      <c r="P72" s="115">
        <f t="shared" si="30"/>
        <v>0</v>
      </c>
      <c r="Q72" s="115">
        <f t="shared" si="30"/>
        <v>0</v>
      </c>
      <c r="R72" s="116">
        <f t="shared" si="30"/>
        <v>0</v>
      </c>
    </row>
    <row r="73" spans="1:33" ht="15.75" thickBot="1">
      <c r="B73" s="635" t="s">
        <v>63</v>
      </c>
      <c r="C73" s="636" t="s">
        <v>16</v>
      </c>
      <c r="D73" s="637" t="e">
        <f>-(1-D72/C72)</f>
        <v>#DIV/0!</v>
      </c>
      <c r="E73" s="637" t="e">
        <f t="shared" ref="E73" si="31">-(1-E72/D72)</f>
        <v>#DIV/0!</v>
      </c>
      <c r="F73" s="637" t="e">
        <f t="shared" ref="F73" si="32">-(1-F72/E72)</f>
        <v>#DIV/0!</v>
      </c>
      <c r="G73" s="637" t="e">
        <f t="shared" ref="G73" si="33">-(1-G72/F72)</f>
        <v>#DIV/0!</v>
      </c>
      <c r="H73" s="637" t="e">
        <f t="shared" ref="H73" si="34">-(1-H72/G72)</f>
        <v>#DIV/0!</v>
      </c>
      <c r="I73" s="637" t="e">
        <f t="shared" ref="I73" si="35">-(1-I72/H72)</f>
        <v>#DIV/0!</v>
      </c>
      <c r="J73" s="637" t="e">
        <f t="shared" ref="J73" si="36">-(1-J72/I72)</f>
        <v>#DIV/0!</v>
      </c>
      <c r="K73" s="637" t="e">
        <f t="shared" ref="K73" si="37">-(1-K72/J72)</f>
        <v>#DIV/0!</v>
      </c>
      <c r="L73" s="637" t="e">
        <f t="shared" ref="L73" si="38">-(1-L72/K72)</f>
        <v>#DIV/0!</v>
      </c>
      <c r="M73" s="637" t="e">
        <f t="shared" ref="M73" si="39">-(1-M72/L72)</f>
        <v>#DIV/0!</v>
      </c>
      <c r="N73" s="637" t="e">
        <f t="shared" ref="N73" si="40">-(1-N72/M72)</f>
        <v>#DIV/0!</v>
      </c>
      <c r="O73" s="637" t="e">
        <f t="shared" ref="O73" si="41">-(1-O72/N72)</f>
        <v>#DIV/0!</v>
      </c>
      <c r="P73" s="637" t="e">
        <f t="shared" ref="P73" si="42">-(1-P72/O72)</f>
        <v>#DIV/0!</v>
      </c>
      <c r="Q73" s="637" t="e">
        <f t="shared" ref="Q73" si="43">-(1-Q72/P72)</f>
        <v>#DIV/0!</v>
      </c>
      <c r="R73" s="638" t="e">
        <f t="shared" ref="R73" si="44">-(1-R72/Q72)</f>
        <v>#DIV/0!</v>
      </c>
    </row>
    <row r="74" spans="1:33" s="890" customFormat="1">
      <c r="A74" s="891"/>
      <c r="B74" s="891"/>
      <c r="C74" s="891"/>
      <c r="D74" s="891"/>
      <c r="E74" s="891"/>
      <c r="F74" s="891"/>
      <c r="G74" s="891"/>
      <c r="H74" s="891"/>
      <c r="I74" s="891"/>
      <c r="J74" s="891"/>
      <c r="K74" s="891"/>
      <c r="L74" s="891"/>
      <c r="M74" s="891"/>
      <c r="N74" s="891"/>
      <c r="O74" s="891"/>
      <c r="P74" s="891"/>
      <c r="Q74" s="891"/>
      <c r="R74" s="891"/>
      <c r="S74" s="891"/>
      <c r="T74" s="891"/>
      <c r="U74" s="891"/>
      <c r="V74" s="891"/>
      <c r="W74" s="891"/>
      <c r="X74" s="891"/>
      <c r="Y74" s="891"/>
      <c r="Z74" s="891"/>
      <c r="AA74" s="891"/>
      <c r="AB74" s="891"/>
      <c r="AC74" s="891"/>
      <c r="AD74" s="891"/>
      <c r="AE74" s="891"/>
      <c r="AF74" s="891"/>
      <c r="AG74" s="891"/>
    </row>
    <row r="75" spans="1:33" s="890" customFormat="1" ht="35.25" customHeight="1" thickBot="1">
      <c r="A75" s="891"/>
      <c r="B75" s="891"/>
      <c r="S75" s="891"/>
      <c r="T75" s="891"/>
      <c r="U75" s="891"/>
      <c r="V75" s="891"/>
      <c r="W75" s="891"/>
      <c r="X75" s="891"/>
      <c r="Y75" s="891"/>
      <c r="Z75" s="891"/>
      <c r="AA75" s="891"/>
      <c r="AB75" s="891"/>
      <c r="AC75" s="891"/>
      <c r="AD75" s="891"/>
      <c r="AE75" s="891"/>
      <c r="AF75" s="891"/>
      <c r="AG75" s="891"/>
    </row>
    <row r="76" spans="1:33" s="890" customFormat="1" ht="21.75" thickBot="1">
      <c r="A76" s="891"/>
      <c r="B76" s="1150" t="s">
        <v>383</v>
      </c>
      <c r="C76" s="1151"/>
      <c r="D76" s="1151"/>
      <c r="E76" s="1151"/>
      <c r="F76" s="1151"/>
      <c r="G76" s="1151"/>
      <c r="H76" s="1151"/>
      <c r="I76" s="1151"/>
      <c r="J76" s="1151"/>
      <c r="K76" s="1151"/>
      <c r="L76" s="1151"/>
      <c r="M76" s="1151"/>
      <c r="N76" s="1151"/>
      <c r="O76" s="1151"/>
      <c r="P76" s="1151"/>
      <c r="Q76" s="1151"/>
      <c r="R76" s="1152"/>
      <c r="S76" s="891"/>
      <c r="T76" s="891"/>
      <c r="U76" s="891"/>
      <c r="V76" s="891"/>
      <c r="W76" s="891"/>
      <c r="X76" s="891"/>
      <c r="Y76" s="891"/>
      <c r="Z76" s="891"/>
      <c r="AA76" s="891"/>
      <c r="AB76" s="891"/>
      <c r="AC76" s="891"/>
      <c r="AD76" s="891"/>
      <c r="AE76" s="891"/>
      <c r="AF76" s="891"/>
      <c r="AG76" s="891"/>
    </row>
    <row r="77" spans="1:33" s="890" customFormat="1" ht="15.75" thickBot="1">
      <c r="A77" s="891"/>
      <c r="B77" s="891"/>
      <c r="C77" s="891"/>
      <c r="D77" s="891"/>
      <c r="E77" s="891"/>
      <c r="F77" s="891"/>
      <c r="G77" s="891"/>
      <c r="H77" s="891"/>
      <c r="I77" s="891"/>
      <c r="J77" s="891"/>
      <c r="K77" s="891"/>
      <c r="L77" s="891"/>
      <c r="M77" s="891"/>
      <c r="N77" s="891"/>
      <c r="O77" s="891"/>
      <c r="P77" s="891"/>
      <c r="Q77" s="891"/>
      <c r="R77" s="891"/>
      <c r="S77" s="891"/>
      <c r="T77" s="891"/>
      <c r="U77" s="891"/>
      <c r="V77" s="891"/>
      <c r="W77" s="891"/>
      <c r="X77" s="891"/>
      <c r="Y77" s="891"/>
      <c r="Z77" s="891"/>
      <c r="AA77" s="891"/>
      <c r="AB77" s="891"/>
      <c r="AC77" s="891"/>
      <c r="AD77" s="891"/>
      <c r="AE77" s="891"/>
      <c r="AF77" s="891"/>
      <c r="AG77" s="891"/>
    </row>
    <row r="78" spans="1:33" s="890" customFormat="1" ht="15.75" thickBot="1">
      <c r="A78" s="891"/>
      <c r="B78" s="1198" t="s">
        <v>318</v>
      </c>
      <c r="C78" s="1199"/>
      <c r="D78" s="1199"/>
      <c r="E78" s="1199"/>
      <c r="F78" s="1199"/>
      <c r="G78" s="1199"/>
      <c r="H78" s="1199"/>
      <c r="I78" s="1199"/>
      <c r="J78" s="1199"/>
      <c r="K78" s="1199"/>
      <c r="L78" s="1199"/>
      <c r="M78" s="1199"/>
      <c r="N78" s="1199"/>
      <c r="O78" s="1199"/>
      <c r="P78" s="1199"/>
      <c r="Q78" s="1199"/>
      <c r="R78" s="1200"/>
      <c r="S78" s="891"/>
      <c r="T78" s="891"/>
      <c r="U78" s="891"/>
      <c r="V78" s="891"/>
      <c r="W78" s="891"/>
      <c r="X78" s="891"/>
      <c r="Y78" s="891"/>
      <c r="Z78" s="891"/>
      <c r="AA78" s="891"/>
      <c r="AB78" s="891"/>
      <c r="AC78" s="891"/>
      <c r="AD78" s="891"/>
      <c r="AE78" s="891"/>
      <c r="AF78" s="891"/>
      <c r="AG78" s="891"/>
    </row>
    <row r="79" spans="1:33" s="890" customFormat="1" ht="15.75" thickBot="1">
      <c r="A79" s="891"/>
      <c r="B79" s="33" t="s">
        <v>44</v>
      </c>
      <c r="C79" s="923">
        <v>2010</v>
      </c>
      <c r="D79" s="924">
        <v>2011</v>
      </c>
      <c r="E79" s="924">
        <v>2012</v>
      </c>
      <c r="F79" s="924">
        <v>2013</v>
      </c>
      <c r="G79" s="924">
        <v>2014</v>
      </c>
      <c r="H79" s="924">
        <v>2015</v>
      </c>
      <c r="I79" s="924">
        <v>2016</v>
      </c>
      <c r="J79" s="924">
        <v>2017</v>
      </c>
      <c r="K79" s="924">
        <v>2018</v>
      </c>
      <c r="L79" s="924">
        <v>2019</v>
      </c>
      <c r="M79" s="924">
        <v>2020</v>
      </c>
      <c r="N79" s="924">
        <v>2021</v>
      </c>
      <c r="O79" s="924">
        <v>2022</v>
      </c>
      <c r="P79" s="924">
        <v>2023</v>
      </c>
      <c r="Q79" s="924">
        <v>2024</v>
      </c>
      <c r="R79" s="925">
        <v>2025</v>
      </c>
      <c r="S79" s="891"/>
      <c r="T79" s="891"/>
      <c r="U79" s="891"/>
      <c r="V79" s="891"/>
      <c r="W79" s="891"/>
      <c r="X79" s="891"/>
      <c r="Y79" s="891"/>
      <c r="Z79" s="891"/>
      <c r="AA79" s="891"/>
      <c r="AB79" s="891"/>
      <c r="AC79" s="891"/>
      <c r="AD79" s="891"/>
      <c r="AE79" s="891"/>
      <c r="AF79" s="891"/>
      <c r="AG79" s="891"/>
    </row>
    <row r="80" spans="1:33" s="890" customFormat="1">
      <c r="A80" s="891"/>
      <c r="B80" s="117" t="s">
        <v>4</v>
      </c>
      <c r="C80" s="725">
        <v>0</v>
      </c>
      <c r="D80" s="726">
        <v>0</v>
      </c>
      <c r="E80" s="726">
        <v>0</v>
      </c>
      <c r="F80" s="726">
        <v>0</v>
      </c>
      <c r="G80" s="726">
        <v>0</v>
      </c>
      <c r="H80" s="726">
        <v>0</v>
      </c>
      <c r="I80" s="726">
        <v>0</v>
      </c>
      <c r="J80" s="726">
        <v>0</v>
      </c>
      <c r="K80" s="726">
        <v>0</v>
      </c>
      <c r="L80" s="726">
        <v>0</v>
      </c>
      <c r="M80" s="726">
        <v>0</v>
      </c>
      <c r="N80" s="726">
        <v>0</v>
      </c>
      <c r="O80" s="726">
        <v>0</v>
      </c>
      <c r="P80" s="726">
        <v>0</v>
      </c>
      <c r="Q80" s="726">
        <v>0</v>
      </c>
      <c r="R80" s="722">
        <v>0</v>
      </c>
      <c r="S80" s="891"/>
      <c r="T80" s="891"/>
      <c r="U80" s="891"/>
      <c r="V80" s="891"/>
      <c r="W80" s="891"/>
      <c r="X80" s="891"/>
      <c r="Y80" s="891"/>
      <c r="Z80" s="891"/>
      <c r="AA80" s="891"/>
      <c r="AB80" s="891"/>
      <c r="AC80" s="891"/>
      <c r="AD80" s="891"/>
      <c r="AE80" s="891"/>
      <c r="AF80" s="891"/>
      <c r="AG80" s="891"/>
    </row>
    <row r="81" spans="1:33" s="890" customFormat="1">
      <c r="A81" s="891"/>
      <c r="B81" s="107" t="s">
        <v>5</v>
      </c>
      <c r="C81" s="719">
        <v>0</v>
      </c>
      <c r="D81" s="720">
        <v>0</v>
      </c>
      <c r="E81" s="720">
        <v>0</v>
      </c>
      <c r="F81" s="720">
        <v>0</v>
      </c>
      <c r="G81" s="720">
        <v>0</v>
      </c>
      <c r="H81" s="720">
        <v>0</v>
      </c>
      <c r="I81" s="720">
        <v>0</v>
      </c>
      <c r="J81" s="720">
        <v>0</v>
      </c>
      <c r="K81" s="720">
        <v>0</v>
      </c>
      <c r="L81" s="720">
        <v>0</v>
      </c>
      <c r="M81" s="720">
        <v>0</v>
      </c>
      <c r="N81" s="720">
        <v>0</v>
      </c>
      <c r="O81" s="720">
        <v>0</v>
      </c>
      <c r="P81" s="720">
        <v>0</v>
      </c>
      <c r="Q81" s="720">
        <v>0</v>
      </c>
      <c r="R81" s="723">
        <v>0</v>
      </c>
      <c r="S81" s="891"/>
      <c r="T81" s="891"/>
      <c r="U81" s="891"/>
      <c r="V81" s="891"/>
      <c r="W81" s="891"/>
      <c r="X81" s="891"/>
      <c r="Y81" s="891"/>
      <c r="Z81" s="891"/>
      <c r="AA81" s="891"/>
      <c r="AB81" s="891"/>
      <c r="AC81" s="891"/>
      <c r="AD81" s="891"/>
      <c r="AE81" s="891"/>
      <c r="AF81" s="891"/>
      <c r="AG81" s="891"/>
    </row>
    <row r="82" spans="1:33" s="890" customFormat="1">
      <c r="A82" s="891"/>
      <c r="B82" s="106" t="s">
        <v>6</v>
      </c>
      <c r="C82" s="719">
        <v>0</v>
      </c>
      <c r="D82" s="720">
        <v>0</v>
      </c>
      <c r="E82" s="720">
        <v>0</v>
      </c>
      <c r="F82" s="720">
        <v>0</v>
      </c>
      <c r="G82" s="720">
        <v>0</v>
      </c>
      <c r="H82" s="720">
        <v>0</v>
      </c>
      <c r="I82" s="720">
        <v>0</v>
      </c>
      <c r="J82" s="720">
        <v>0</v>
      </c>
      <c r="K82" s="720">
        <v>0</v>
      </c>
      <c r="L82" s="720">
        <v>0</v>
      </c>
      <c r="M82" s="720">
        <v>0</v>
      </c>
      <c r="N82" s="720">
        <v>0</v>
      </c>
      <c r="O82" s="720">
        <v>0</v>
      </c>
      <c r="P82" s="720">
        <v>0</v>
      </c>
      <c r="Q82" s="720">
        <v>0</v>
      </c>
      <c r="R82" s="723">
        <v>0</v>
      </c>
      <c r="S82" s="891"/>
      <c r="T82" s="891"/>
      <c r="U82" s="891"/>
      <c r="V82" s="891"/>
      <c r="W82" s="891"/>
      <c r="X82" s="891"/>
      <c r="Y82" s="891"/>
      <c r="Z82" s="891"/>
      <c r="AA82" s="891"/>
      <c r="AB82" s="891"/>
      <c r="AC82" s="891"/>
      <c r="AD82" s="891"/>
      <c r="AE82" s="891"/>
      <c r="AF82" s="891"/>
      <c r="AG82" s="891"/>
    </row>
    <row r="83" spans="1:33" s="890" customFormat="1">
      <c r="A83" s="891"/>
      <c r="B83" s="106" t="s">
        <v>7</v>
      </c>
      <c r="C83" s="719">
        <v>0</v>
      </c>
      <c r="D83" s="720">
        <v>0</v>
      </c>
      <c r="E83" s="720">
        <v>0</v>
      </c>
      <c r="F83" s="720">
        <v>0</v>
      </c>
      <c r="G83" s="720">
        <v>0</v>
      </c>
      <c r="H83" s="720">
        <v>0</v>
      </c>
      <c r="I83" s="720">
        <v>0</v>
      </c>
      <c r="J83" s="720">
        <v>0</v>
      </c>
      <c r="K83" s="720">
        <v>0</v>
      </c>
      <c r="L83" s="720">
        <v>0</v>
      </c>
      <c r="M83" s="720">
        <v>0</v>
      </c>
      <c r="N83" s="720">
        <v>0</v>
      </c>
      <c r="O83" s="720">
        <v>0</v>
      </c>
      <c r="P83" s="720">
        <v>0</v>
      </c>
      <c r="Q83" s="720">
        <v>0</v>
      </c>
      <c r="R83" s="723">
        <v>0</v>
      </c>
      <c r="S83" s="891"/>
      <c r="T83" s="891"/>
      <c r="U83" s="891"/>
      <c r="V83" s="891"/>
      <c r="W83" s="891"/>
      <c r="X83" s="891"/>
      <c r="Y83" s="891"/>
      <c r="Z83" s="891"/>
      <c r="AA83" s="891"/>
      <c r="AB83" s="891"/>
      <c r="AC83" s="891"/>
      <c r="AD83" s="891"/>
      <c r="AE83" s="891"/>
      <c r="AF83" s="891"/>
      <c r="AG83" s="891"/>
    </row>
    <row r="84" spans="1:33" s="890" customFormat="1">
      <c r="A84" s="891"/>
      <c r="B84" s="106" t="s">
        <v>8</v>
      </c>
      <c r="C84" s="719">
        <v>0</v>
      </c>
      <c r="D84" s="720">
        <v>0</v>
      </c>
      <c r="E84" s="720">
        <v>0</v>
      </c>
      <c r="F84" s="720">
        <v>0</v>
      </c>
      <c r="G84" s="720">
        <v>0</v>
      </c>
      <c r="H84" s="720">
        <v>0</v>
      </c>
      <c r="I84" s="720">
        <v>0</v>
      </c>
      <c r="J84" s="720">
        <v>0</v>
      </c>
      <c r="K84" s="720">
        <v>0</v>
      </c>
      <c r="L84" s="720">
        <v>0</v>
      </c>
      <c r="M84" s="720">
        <v>0</v>
      </c>
      <c r="N84" s="720">
        <v>0</v>
      </c>
      <c r="O84" s="720">
        <v>0</v>
      </c>
      <c r="P84" s="720">
        <v>0</v>
      </c>
      <c r="Q84" s="720">
        <v>0</v>
      </c>
      <c r="R84" s="723">
        <v>0</v>
      </c>
      <c r="S84" s="891"/>
      <c r="T84" s="891"/>
      <c r="U84" s="891"/>
      <c r="V84" s="891"/>
      <c r="W84" s="891"/>
      <c r="X84" s="891"/>
      <c r="Y84" s="891"/>
      <c r="Z84" s="891"/>
      <c r="AA84" s="891"/>
      <c r="AB84" s="891"/>
      <c r="AC84" s="891"/>
      <c r="AD84" s="891"/>
      <c r="AE84" s="891"/>
      <c r="AF84" s="891"/>
      <c r="AG84" s="891"/>
    </row>
    <row r="85" spans="1:33" s="890" customFormat="1">
      <c r="A85" s="891"/>
      <c r="B85" s="106" t="s">
        <v>9</v>
      </c>
      <c r="C85" s="719">
        <v>0</v>
      </c>
      <c r="D85" s="720">
        <v>0</v>
      </c>
      <c r="E85" s="720">
        <v>0</v>
      </c>
      <c r="F85" s="720">
        <v>0</v>
      </c>
      <c r="G85" s="720">
        <v>0</v>
      </c>
      <c r="H85" s="720">
        <v>0</v>
      </c>
      <c r="I85" s="720">
        <v>0</v>
      </c>
      <c r="J85" s="720">
        <v>0</v>
      </c>
      <c r="K85" s="720">
        <v>0</v>
      </c>
      <c r="L85" s="720">
        <v>0</v>
      </c>
      <c r="M85" s="720">
        <v>0</v>
      </c>
      <c r="N85" s="720">
        <v>0</v>
      </c>
      <c r="O85" s="720">
        <v>0</v>
      </c>
      <c r="P85" s="720">
        <v>0</v>
      </c>
      <c r="Q85" s="720">
        <v>0</v>
      </c>
      <c r="R85" s="723">
        <v>0</v>
      </c>
      <c r="S85" s="891"/>
      <c r="T85" s="891"/>
      <c r="U85" s="891"/>
      <c r="V85" s="891"/>
      <c r="W85" s="891"/>
      <c r="X85" s="891"/>
      <c r="Y85" s="891"/>
      <c r="Z85" s="891"/>
      <c r="AA85" s="891"/>
      <c r="AB85" s="891"/>
      <c r="AC85" s="891"/>
      <c r="AD85" s="891"/>
      <c r="AE85" s="891"/>
      <c r="AF85" s="891"/>
      <c r="AG85" s="891"/>
    </row>
    <row r="86" spans="1:33" s="890" customFormat="1">
      <c r="A86" s="891"/>
      <c r="B86" s="106" t="s">
        <v>10</v>
      </c>
      <c r="C86" s="719">
        <v>0</v>
      </c>
      <c r="D86" s="720">
        <v>0</v>
      </c>
      <c r="E86" s="720">
        <v>0</v>
      </c>
      <c r="F86" s="720">
        <v>0</v>
      </c>
      <c r="G86" s="720">
        <v>0</v>
      </c>
      <c r="H86" s="720">
        <v>0</v>
      </c>
      <c r="I86" s="720">
        <v>0</v>
      </c>
      <c r="J86" s="720">
        <v>0</v>
      </c>
      <c r="K86" s="720">
        <v>0</v>
      </c>
      <c r="L86" s="720">
        <v>0</v>
      </c>
      <c r="M86" s="720">
        <v>0</v>
      </c>
      <c r="N86" s="720">
        <v>0</v>
      </c>
      <c r="O86" s="720">
        <v>0</v>
      </c>
      <c r="P86" s="720">
        <v>0</v>
      </c>
      <c r="Q86" s="720">
        <v>0</v>
      </c>
      <c r="R86" s="723">
        <v>0</v>
      </c>
      <c r="S86" s="891"/>
      <c r="T86" s="891"/>
      <c r="U86" s="891"/>
      <c r="V86" s="891"/>
      <c r="W86" s="891"/>
      <c r="X86" s="891"/>
      <c r="Y86" s="891"/>
      <c r="Z86" s="891"/>
      <c r="AA86" s="891"/>
      <c r="AB86" s="891"/>
      <c r="AC86" s="891"/>
      <c r="AD86" s="891"/>
      <c r="AE86" s="891"/>
      <c r="AF86" s="891"/>
      <c r="AG86" s="891"/>
    </row>
    <row r="87" spans="1:33" s="890" customFormat="1">
      <c r="A87" s="891"/>
      <c r="B87" s="106" t="s">
        <v>11</v>
      </c>
      <c r="C87" s="719">
        <v>0</v>
      </c>
      <c r="D87" s="720">
        <v>0</v>
      </c>
      <c r="E87" s="720">
        <v>0</v>
      </c>
      <c r="F87" s="720">
        <v>0</v>
      </c>
      <c r="G87" s="720">
        <v>0</v>
      </c>
      <c r="H87" s="720">
        <v>0</v>
      </c>
      <c r="I87" s="720">
        <v>0</v>
      </c>
      <c r="J87" s="720">
        <v>0</v>
      </c>
      <c r="K87" s="720">
        <v>0</v>
      </c>
      <c r="L87" s="720">
        <v>0</v>
      </c>
      <c r="M87" s="720">
        <v>0</v>
      </c>
      <c r="N87" s="720">
        <v>0</v>
      </c>
      <c r="O87" s="720">
        <v>0</v>
      </c>
      <c r="P87" s="720">
        <v>0</v>
      </c>
      <c r="Q87" s="720">
        <v>0</v>
      </c>
      <c r="R87" s="723">
        <v>0</v>
      </c>
      <c r="S87" s="891"/>
      <c r="T87" s="891"/>
      <c r="U87" s="891"/>
      <c r="V87" s="891"/>
      <c r="W87" s="891"/>
      <c r="X87" s="891"/>
      <c r="Y87" s="891"/>
      <c r="Z87" s="891"/>
      <c r="AA87" s="891"/>
      <c r="AB87" s="891"/>
      <c r="AC87" s="891"/>
      <c r="AD87" s="891"/>
      <c r="AE87" s="891"/>
      <c r="AF87" s="891"/>
      <c r="AG87" s="891"/>
    </row>
    <row r="88" spans="1:33" s="890" customFormat="1">
      <c r="A88" s="891"/>
      <c r="B88" s="106" t="s">
        <v>12</v>
      </c>
      <c r="C88" s="719">
        <v>0</v>
      </c>
      <c r="D88" s="720">
        <v>0</v>
      </c>
      <c r="E88" s="720">
        <v>0</v>
      </c>
      <c r="F88" s="720">
        <v>0</v>
      </c>
      <c r="G88" s="720">
        <v>0</v>
      </c>
      <c r="H88" s="720">
        <v>0</v>
      </c>
      <c r="I88" s="720">
        <v>0</v>
      </c>
      <c r="J88" s="720">
        <v>0</v>
      </c>
      <c r="K88" s="720">
        <v>0</v>
      </c>
      <c r="L88" s="720">
        <v>0</v>
      </c>
      <c r="M88" s="720">
        <v>0</v>
      </c>
      <c r="N88" s="720">
        <v>0</v>
      </c>
      <c r="O88" s="720">
        <v>0</v>
      </c>
      <c r="P88" s="720">
        <v>0</v>
      </c>
      <c r="Q88" s="720">
        <v>0</v>
      </c>
      <c r="R88" s="723">
        <v>0</v>
      </c>
      <c r="S88" s="891"/>
      <c r="T88" s="891"/>
      <c r="U88" s="891"/>
      <c r="V88" s="891"/>
      <c r="W88" s="891"/>
      <c r="X88" s="891"/>
      <c r="Y88" s="891"/>
      <c r="Z88" s="891"/>
      <c r="AA88" s="891"/>
      <c r="AB88" s="891"/>
      <c r="AC88" s="891"/>
      <c r="AD88" s="891"/>
      <c r="AE88" s="891"/>
      <c r="AF88" s="891"/>
      <c r="AG88" s="891"/>
    </row>
    <row r="89" spans="1:33" s="890" customFormat="1">
      <c r="A89" s="891"/>
      <c r="B89" s="106" t="s">
        <v>13</v>
      </c>
      <c r="C89" s="719">
        <v>0</v>
      </c>
      <c r="D89" s="720">
        <v>0</v>
      </c>
      <c r="E89" s="720">
        <v>0</v>
      </c>
      <c r="F89" s="720">
        <v>0</v>
      </c>
      <c r="G89" s="720">
        <v>0</v>
      </c>
      <c r="H89" s="720">
        <v>0</v>
      </c>
      <c r="I89" s="720">
        <v>0</v>
      </c>
      <c r="J89" s="720">
        <v>0</v>
      </c>
      <c r="K89" s="720">
        <v>0</v>
      </c>
      <c r="L89" s="720">
        <v>0</v>
      </c>
      <c r="M89" s="720">
        <v>0</v>
      </c>
      <c r="N89" s="720">
        <v>0</v>
      </c>
      <c r="O89" s="720">
        <v>0</v>
      </c>
      <c r="P89" s="720">
        <v>0</v>
      </c>
      <c r="Q89" s="720">
        <v>0</v>
      </c>
      <c r="R89" s="723">
        <v>0</v>
      </c>
      <c r="S89" s="891"/>
      <c r="T89" s="891"/>
      <c r="U89" s="891"/>
      <c r="V89" s="891"/>
      <c r="W89" s="891"/>
      <c r="X89" s="891"/>
      <c r="Y89" s="891"/>
      <c r="Z89" s="891"/>
      <c r="AA89" s="891"/>
      <c r="AB89" s="891"/>
      <c r="AC89" s="891"/>
      <c r="AD89" s="891"/>
      <c r="AE89" s="891"/>
      <c r="AF89" s="891"/>
      <c r="AG89" s="891"/>
    </row>
    <row r="90" spans="1:33" s="890" customFormat="1">
      <c r="A90" s="891"/>
      <c r="B90" s="106" t="s">
        <v>14</v>
      </c>
      <c r="C90" s="719">
        <v>0</v>
      </c>
      <c r="D90" s="720">
        <v>0</v>
      </c>
      <c r="E90" s="720">
        <v>0</v>
      </c>
      <c r="F90" s="720">
        <v>0</v>
      </c>
      <c r="G90" s="720">
        <v>0</v>
      </c>
      <c r="H90" s="720">
        <v>0</v>
      </c>
      <c r="I90" s="720">
        <v>0</v>
      </c>
      <c r="J90" s="720">
        <v>0</v>
      </c>
      <c r="K90" s="720">
        <v>0</v>
      </c>
      <c r="L90" s="720">
        <v>0</v>
      </c>
      <c r="M90" s="720">
        <v>0</v>
      </c>
      <c r="N90" s="720">
        <v>0</v>
      </c>
      <c r="O90" s="720">
        <v>0</v>
      </c>
      <c r="P90" s="720">
        <v>0</v>
      </c>
      <c r="Q90" s="720">
        <v>0</v>
      </c>
      <c r="R90" s="723">
        <v>0</v>
      </c>
      <c r="S90" s="891"/>
      <c r="T90" s="891"/>
      <c r="U90" s="891"/>
      <c r="V90" s="891"/>
      <c r="W90" s="891"/>
      <c r="X90" s="891"/>
      <c r="Y90" s="891"/>
      <c r="Z90" s="891"/>
      <c r="AA90" s="891"/>
      <c r="AB90" s="891"/>
      <c r="AC90" s="891"/>
      <c r="AD90" s="891"/>
      <c r="AE90" s="891"/>
      <c r="AF90" s="891"/>
      <c r="AG90" s="891"/>
    </row>
    <row r="91" spans="1:33" s="890" customFormat="1" ht="15.75" thickBot="1">
      <c r="A91" s="891"/>
      <c r="B91" s="118" t="s">
        <v>15</v>
      </c>
      <c r="C91" s="686">
        <v>0</v>
      </c>
      <c r="D91" s="727">
        <v>0</v>
      </c>
      <c r="E91" s="727">
        <v>0</v>
      </c>
      <c r="F91" s="727">
        <v>0</v>
      </c>
      <c r="G91" s="727">
        <v>0</v>
      </c>
      <c r="H91" s="727">
        <v>0</v>
      </c>
      <c r="I91" s="727">
        <v>0</v>
      </c>
      <c r="J91" s="727">
        <v>0</v>
      </c>
      <c r="K91" s="727">
        <v>0</v>
      </c>
      <c r="L91" s="727">
        <v>0</v>
      </c>
      <c r="M91" s="727">
        <v>0</v>
      </c>
      <c r="N91" s="727">
        <v>0</v>
      </c>
      <c r="O91" s="727">
        <v>0</v>
      </c>
      <c r="P91" s="727">
        <v>0</v>
      </c>
      <c r="Q91" s="727">
        <v>0</v>
      </c>
      <c r="R91" s="724">
        <v>0</v>
      </c>
      <c r="S91" s="891"/>
      <c r="T91" s="891"/>
      <c r="U91" s="891"/>
      <c r="V91" s="891"/>
      <c r="W91" s="891"/>
      <c r="X91" s="891"/>
      <c r="Y91" s="891"/>
      <c r="Z91" s="891"/>
      <c r="AA91" s="891"/>
      <c r="AB91" s="891"/>
      <c r="AC91" s="891"/>
      <c r="AD91" s="891"/>
      <c r="AE91" s="891"/>
      <c r="AF91" s="891"/>
      <c r="AG91" s="891"/>
    </row>
    <row r="92" spans="1:33" s="890" customFormat="1" ht="15.75" thickBot="1">
      <c r="A92" s="891"/>
      <c r="B92" s="891"/>
      <c r="C92" s="891"/>
      <c r="D92" s="891"/>
      <c r="E92" s="891"/>
      <c r="F92" s="891"/>
      <c r="G92" s="891"/>
      <c r="H92" s="891"/>
      <c r="I92" s="891"/>
      <c r="J92" s="891"/>
      <c r="K92" s="891"/>
      <c r="L92" s="891"/>
      <c r="M92" s="891"/>
      <c r="N92" s="891"/>
      <c r="O92" s="891"/>
      <c r="P92" s="891"/>
      <c r="Q92" s="891"/>
      <c r="R92" s="690"/>
      <c r="S92" s="891"/>
      <c r="T92" s="891"/>
      <c r="U92" s="891"/>
      <c r="V92" s="891"/>
      <c r="W92" s="891"/>
      <c r="X92" s="891"/>
      <c r="Y92" s="891"/>
      <c r="Z92" s="891"/>
      <c r="AA92" s="891"/>
      <c r="AB92" s="891"/>
      <c r="AC92" s="891"/>
      <c r="AD92" s="891"/>
      <c r="AE92" s="891"/>
      <c r="AF92" s="891"/>
      <c r="AG92" s="891"/>
    </row>
    <row r="93" spans="1:33" s="890" customFormat="1" ht="15.75" thickBot="1">
      <c r="A93" s="891"/>
      <c r="B93" s="1153" t="s">
        <v>319</v>
      </c>
      <c r="C93" s="1154"/>
      <c r="D93" s="1154"/>
      <c r="E93" s="1154"/>
      <c r="F93" s="1154"/>
      <c r="G93" s="1154"/>
      <c r="H93" s="1154"/>
      <c r="I93" s="1154"/>
      <c r="J93" s="1154"/>
      <c r="K93" s="1154"/>
      <c r="L93" s="1154"/>
      <c r="M93" s="1154"/>
      <c r="N93" s="1154"/>
      <c r="O93" s="1154"/>
      <c r="P93" s="1154"/>
      <c r="Q93" s="1154"/>
      <c r="R93" s="1155"/>
      <c r="S93" s="891"/>
      <c r="T93" s="891"/>
      <c r="U93" s="891"/>
      <c r="V93" s="891"/>
      <c r="W93" s="891"/>
      <c r="X93" s="891"/>
      <c r="Y93" s="891"/>
      <c r="Z93" s="891"/>
      <c r="AA93" s="891"/>
      <c r="AB93" s="891"/>
      <c r="AC93" s="891"/>
      <c r="AD93" s="891"/>
      <c r="AE93" s="891"/>
      <c r="AF93" s="891"/>
      <c r="AG93" s="891"/>
    </row>
    <row r="94" spans="1:33" s="890" customFormat="1" ht="15.75" thickBot="1">
      <c r="A94" s="891"/>
      <c r="B94" s="34" t="s">
        <v>45</v>
      </c>
      <c r="C94" s="923">
        <v>2010</v>
      </c>
      <c r="D94" s="924">
        <v>2011</v>
      </c>
      <c r="E94" s="924">
        <v>2012</v>
      </c>
      <c r="F94" s="924">
        <v>2013</v>
      </c>
      <c r="G94" s="924">
        <v>2014</v>
      </c>
      <c r="H94" s="924">
        <v>2015</v>
      </c>
      <c r="I94" s="924">
        <v>2016</v>
      </c>
      <c r="J94" s="924">
        <v>2017</v>
      </c>
      <c r="K94" s="924">
        <v>2018</v>
      </c>
      <c r="L94" s="924">
        <v>2019</v>
      </c>
      <c r="M94" s="924">
        <v>2020</v>
      </c>
      <c r="N94" s="924">
        <v>2021</v>
      </c>
      <c r="O94" s="924">
        <v>2022</v>
      </c>
      <c r="P94" s="924">
        <v>2023</v>
      </c>
      <c r="Q94" s="924">
        <v>2024</v>
      </c>
      <c r="R94" s="925">
        <v>2025</v>
      </c>
      <c r="S94" s="891"/>
      <c r="T94" s="891"/>
      <c r="U94" s="891"/>
      <c r="V94" s="891"/>
      <c r="W94" s="891"/>
      <c r="X94" s="891"/>
      <c r="Y94" s="891"/>
      <c r="Z94" s="891"/>
      <c r="AA94" s="891"/>
      <c r="AB94" s="891"/>
      <c r="AC94" s="891"/>
      <c r="AD94" s="891"/>
      <c r="AE94" s="891"/>
      <c r="AF94" s="891"/>
      <c r="AG94" s="891"/>
    </row>
    <row r="95" spans="1:33" s="890" customFormat="1">
      <c r="A95" s="891"/>
      <c r="B95" s="106" t="s">
        <v>4</v>
      </c>
      <c r="C95" s="31">
        <f>C81-C80</f>
        <v>0</v>
      </c>
      <c r="D95" s="31">
        <f t="shared" ref="D95:R95" si="45">D81-D80</f>
        <v>0</v>
      </c>
      <c r="E95" s="31">
        <f t="shared" si="45"/>
        <v>0</v>
      </c>
      <c r="F95" s="31">
        <f t="shared" si="45"/>
        <v>0</v>
      </c>
      <c r="G95" s="31">
        <f t="shared" si="45"/>
        <v>0</v>
      </c>
      <c r="H95" s="31">
        <f t="shared" si="45"/>
        <v>0</v>
      </c>
      <c r="I95" s="31">
        <f t="shared" si="45"/>
        <v>0</v>
      </c>
      <c r="J95" s="31">
        <f t="shared" si="45"/>
        <v>0</v>
      </c>
      <c r="K95" s="31">
        <f t="shared" si="45"/>
        <v>0</v>
      </c>
      <c r="L95" s="31">
        <f t="shared" si="45"/>
        <v>0</v>
      </c>
      <c r="M95" s="31">
        <f t="shared" si="45"/>
        <v>0</v>
      </c>
      <c r="N95" s="31">
        <f t="shared" si="45"/>
        <v>0</v>
      </c>
      <c r="O95" s="31">
        <f t="shared" si="45"/>
        <v>0</v>
      </c>
      <c r="P95" s="31">
        <f t="shared" si="45"/>
        <v>0</v>
      </c>
      <c r="Q95" s="31">
        <f t="shared" si="45"/>
        <v>0</v>
      </c>
      <c r="R95" s="31">
        <f t="shared" si="45"/>
        <v>0</v>
      </c>
      <c r="S95" s="891"/>
      <c r="T95" s="891"/>
      <c r="U95" s="891"/>
      <c r="V95" s="891"/>
      <c r="W95" s="891"/>
      <c r="X95" s="891"/>
      <c r="Y95" s="891"/>
      <c r="Z95" s="891"/>
      <c r="AA95" s="891"/>
      <c r="AB95" s="891"/>
      <c r="AC95" s="891"/>
      <c r="AD95" s="891"/>
      <c r="AE95" s="891"/>
      <c r="AF95" s="891"/>
      <c r="AG95" s="891"/>
    </row>
    <row r="96" spans="1:33" s="890" customFormat="1">
      <c r="A96" s="891"/>
      <c r="B96" s="107" t="s">
        <v>5</v>
      </c>
      <c r="C96" s="31">
        <f t="shared" ref="C96:R96" si="46">C82-C81</f>
        <v>0</v>
      </c>
      <c r="D96" s="31">
        <f t="shared" si="46"/>
        <v>0</v>
      </c>
      <c r="E96" s="31">
        <f t="shared" si="46"/>
        <v>0</v>
      </c>
      <c r="F96" s="31">
        <f t="shared" si="46"/>
        <v>0</v>
      </c>
      <c r="G96" s="31">
        <f t="shared" si="46"/>
        <v>0</v>
      </c>
      <c r="H96" s="31">
        <f t="shared" si="46"/>
        <v>0</v>
      </c>
      <c r="I96" s="31">
        <f t="shared" si="46"/>
        <v>0</v>
      </c>
      <c r="J96" s="31">
        <f t="shared" si="46"/>
        <v>0</v>
      </c>
      <c r="K96" s="31">
        <f t="shared" si="46"/>
        <v>0</v>
      </c>
      <c r="L96" s="31">
        <f t="shared" si="46"/>
        <v>0</v>
      </c>
      <c r="M96" s="31">
        <f t="shared" si="46"/>
        <v>0</v>
      </c>
      <c r="N96" s="31">
        <f t="shared" si="46"/>
        <v>0</v>
      </c>
      <c r="O96" s="31">
        <f t="shared" si="46"/>
        <v>0</v>
      </c>
      <c r="P96" s="31">
        <f t="shared" si="46"/>
        <v>0</v>
      </c>
      <c r="Q96" s="31">
        <f t="shared" si="46"/>
        <v>0</v>
      </c>
      <c r="R96" s="31">
        <f t="shared" si="46"/>
        <v>0</v>
      </c>
      <c r="S96" s="891"/>
      <c r="T96" s="891"/>
      <c r="U96" s="891"/>
      <c r="V96" s="891"/>
      <c r="W96" s="891"/>
      <c r="X96" s="891"/>
      <c r="Y96" s="891"/>
      <c r="Z96" s="891"/>
      <c r="AA96" s="891"/>
      <c r="AB96" s="891"/>
      <c r="AC96" s="891"/>
      <c r="AD96" s="891"/>
      <c r="AE96" s="891"/>
      <c r="AF96" s="891"/>
      <c r="AG96" s="891"/>
    </row>
    <row r="97" spans="1:33" s="890" customFormat="1">
      <c r="A97" s="891"/>
      <c r="B97" s="106" t="s">
        <v>6</v>
      </c>
      <c r="C97" s="31">
        <f t="shared" ref="C97:R97" si="47">C83-C82</f>
        <v>0</v>
      </c>
      <c r="D97" s="31">
        <f t="shared" si="47"/>
        <v>0</v>
      </c>
      <c r="E97" s="31">
        <f t="shared" si="47"/>
        <v>0</v>
      </c>
      <c r="F97" s="31">
        <f t="shared" si="47"/>
        <v>0</v>
      </c>
      <c r="G97" s="31">
        <f t="shared" si="47"/>
        <v>0</v>
      </c>
      <c r="H97" s="31">
        <f t="shared" si="47"/>
        <v>0</v>
      </c>
      <c r="I97" s="31">
        <f t="shared" si="47"/>
        <v>0</v>
      </c>
      <c r="J97" s="31">
        <f t="shared" si="47"/>
        <v>0</v>
      </c>
      <c r="K97" s="31">
        <f t="shared" si="47"/>
        <v>0</v>
      </c>
      <c r="L97" s="31">
        <f t="shared" si="47"/>
        <v>0</v>
      </c>
      <c r="M97" s="31">
        <f t="shared" si="47"/>
        <v>0</v>
      </c>
      <c r="N97" s="31">
        <f t="shared" si="47"/>
        <v>0</v>
      </c>
      <c r="O97" s="31">
        <f t="shared" si="47"/>
        <v>0</v>
      </c>
      <c r="P97" s="31">
        <f t="shared" si="47"/>
        <v>0</v>
      </c>
      <c r="Q97" s="31">
        <f t="shared" si="47"/>
        <v>0</v>
      </c>
      <c r="R97" s="31">
        <f t="shared" si="47"/>
        <v>0</v>
      </c>
      <c r="S97" s="891"/>
      <c r="T97" s="891"/>
      <c r="U97" s="891"/>
      <c r="V97" s="891"/>
      <c r="W97" s="891"/>
      <c r="X97" s="891"/>
      <c r="Y97" s="891"/>
      <c r="Z97" s="891"/>
      <c r="AA97" s="891"/>
      <c r="AB97" s="891"/>
      <c r="AC97" s="891"/>
      <c r="AD97" s="891"/>
      <c r="AE97" s="891"/>
      <c r="AF97" s="891"/>
      <c r="AG97" s="891"/>
    </row>
    <row r="98" spans="1:33" s="890" customFormat="1">
      <c r="A98" s="891"/>
      <c r="B98" s="106" t="s">
        <v>7</v>
      </c>
      <c r="C98" s="31">
        <f t="shared" ref="C98:R98" si="48">C84-C83</f>
        <v>0</v>
      </c>
      <c r="D98" s="31">
        <f t="shared" si="48"/>
        <v>0</v>
      </c>
      <c r="E98" s="31">
        <f t="shared" si="48"/>
        <v>0</v>
      </c>
      <c r="F98" s="31">
        <f t="shared" si="48"/>
        <v>0</v>
      </c>
      <c r="G98" s="31">
        <f t="shared" si="48"/>
        <v>0</v>
      </c>
      <c r="H98" s="31">
        <f t="shared" si="48"/>
        <v>0</v>
      </c>
      <c r="I98" s="31">
        <f t="shared" si="48"/>
        <v>0</v>
      </c>
      <c r="J98" s="31">
        <f t="shared" si="48"/>
        <v>0</v>
      </c>
      <c r="K98" s="31">
        <f t="shared" si="48"/>
        <v>0</v>
      </c>
      <c r="L98" s="31">
        <f t="shared" si="48"/>
        <v>0</v>
      </c>
      <c r="M98" s="31">
        <f t="shared" si="48"/>
        <v>0</v>
      </c>
      <c r="N98" s="31">
        <f t="shared" si="48"/>
        <v>0</v>
      </c>
      <c r="O98" s="31">
        <f t="shared" si="48"/>
        <v>0</v>
      </c>
      <c r="P98" s="31">
        <f t="shared" si="48"/>
        <v>0</v>
      </c>
      <c r="Q98" s="31">
        <f t="shared" si="48"/>
        <v>0</v>
      </c>
      <c r="R98" s="31">
        <f t="shared" si="48"/>
        <v>0</v>
      </c>
      <c r="S98" s="891"/>
      <c r="T98" s="891"/>
      <c r="U98" s="891"/>
      <c r="V98" s="891"/>
      <c r="W98" s="891"/>
      <c r="X98" s="891"/>
      <c r="Y98" s="891"/>
      <c r="Z98" s="891"/>
      <c r="AA98" s="891"/>
      <c r="AB98" s="891"/>
      <c r="AC98" s="891"/>
      <c r="AD98" s="891"/>
      <c r="AE98" s="891"/>
      <c r="AF98" s="891"/>
      <c r="AG98" s="891"/>
    </row>
    <row r="99" spans="1:33" s="890" customFormat="1">
      <c r="A99" s="891"/>
      <c r="B99" s="106" t="s">
        <v>8</v>
      </c>
      <c r="C99" s="31">
        <f t="shared" ref="C99:R99" si="49">C85-C84</f>
        <v>0</v>
      </c>
      <c r="D99" s="31">
        <f t="shared" si="49"/>
        <v>0</v>
      </c>
      <c r="E99" s="31">
        <f t="shared" si="49"/>
        <v>0</v>
      </c>
      <c r="F99" s="31">
        <f t="shared" si="49"/>
        <v>0</v>
      </c>
      <c r="G99" s="31">
        <f t="shared" si="49"/>
        <v>0</v>
      </c>
      <c r="H99" s="31">
        <f t="shared" si="49"/>
        <v>0</v>
      </c>
      <c r="I99" s="31">
        <f t="shared" si="49"/>
        <v>0</v>
      </c>
      <c r="J99" s="31">
        <f t="shared" si="49"/>
        <v>0</v>
      </c>
      <c r="K99" s="31">
        <f t="shared" si="49"/>
        <v>0</v>
      </c>
      <c r="L99" s="31">
        <f t="shared" si="49"/>
        <v>0</v>
      </c>
      <c r="M99" s="31">
        <f t="shared" si="49"/>
        <v>0</v>
      </c>
      <c r="N99" s="31">
        <f t="shared" si="49"/>
        <v>0</v>
      </c>
      <c r="O99" s="31">
        <f t="shared" si="49"/>
        <v>0</v>
      </c>
      <c r="P99" s="31">
        <f t="shared" si="49"/>
        <v>0</v>
      </c>
      <c r="Q99" s="31">
        <f t="shared" si="49"/>
        <v>0</v>
      </c>
      <c r="R99" s="31">
        <f t="shared" si="49"/>
        <v>0</v>
      </c>
      <c r="S99" s="891"/>
      <c r="T99" s="891"/>
      <c r="U99" s="891"/>
      <c r="V99" s="891"/>
      <c r="W99" s="891"/>
      <c r="X99" s="891"/>
      <c r="Y99" s="891"/>
      <c r="Z99" s="891"/>
      <c r="AA99" s="891"/>
      <c r="AB99" s="891"/>
      <c r="AC99" s="891"/>
      <c r="AD99" s="891"/>
      <c r="AE99" s="891"/>
      <c r="AF99" s="891"/>
      <c r="AG99" s="891"/>
    </row>
    <row r="100" spans="1:33" s="890" customFormat="1">
      <c r="A100" s="891"/>
      <c r="B100" s="106" t="s">
        <v>9</v>
      </c>
      <c r="C100" s="31">
        <f t="shared" ref="C100:R100" si="50">C86-C85</f>
        <v>0</v>
      </c>
      <c r="D100" s="31">
        <f t="shared" si="50"/>
        <v>0</v>
      </c>
      <c r="E100" s="31">
        <f t="shared" si="50"/>
        <v>0</v>
      </c>
      <c r="F100" s="31">
        <f t="shared" si="50"/>
        <v>0</v>
      </c>
      <c r="G100" s="31">
        <f t="shared" si="50"/>
        <v>0</v>
      </c>
      <c r="H100" s="31">
        <f t="shared" si="50"/>
        <v>0</v>
      </c>
      <c r="I100" s="31">
        <f t="shared" si="50"/>
        <v>0</v>
      </c>
      <c r="J100" s="31">
        <f t="shared" si="50"/>
        <v>0</v>
      </c>
      <c r="K100" s="31">
        <f t="shared" si="50"/>
        <v>0</v>
      </c>
      <c r="L100" s="31">
        <f t="shared" si="50"/>
        <v>0</v>
      </c>
      <c r="M100" s="31">
        <f t="shared" si="50"/>
        <v>0</v>
      </c>
      <c r="N100" s="31">
        <f t="shared" si="50"/>
        <v>0</v>
      </c>
      <c r="O100" s="31">
        <f t="shared" si="50"/>
        <v>0</v>
      </c>
      <c r="P100" s="31">
        <f t="shared" si="50"/>
        <v>0</v>
      </c>
      <c r="Q100" s="31">
        <f t="shared" si="50"/>
        <v>0</v>
      </c>
      <c r="R100" s="31">
        <f t="shared" si="50"/>
        <v>0</v>
      </c>
      <c r="S100" s="891"/>
      <c r="T100" s="891"/>
      <c r="U100" s="891"/>
      <c r="V100" s="891"/>
      <c r="W100" s="891"/>
      <c r="X100" s="891"/>
      <c r="Y100" s="891"/>
      <c r="Z100" s="891"/>
      <c r="AA100" s="891"/>
      <c r="AB100" s="891"/>
      <c r="AC100" s="891"/>
      <c r="AD100" s="891"/>
      <c r="AE100" s="891"/>
      <c r="AF100" s="891"/>
      <c r="AG100" s="891"/>
    </row>
    <row r="101" spans="1:33" s="890" customFormat="1">
      <c r="A101" s="891"/>
      <c r="B101" s="106" t="s">
        <v>10</v>
      </c>
      <c r="C101" s="31">
        <f t="shared" ref="C101:R101" si="51">C87-C86</f>
        <v>0</v>
      </c>
      <c r="D101" s="31">
        <f t="shared" si="51"/>
        <v>0</v>
      </c>
      <c r="E101" s="31">
        <f t="shared" si="51"/>
        <v>0</v>
      </c>
      <c r="F101" s="31">
        <f t="shared" si="51"/>
        <v>0</v>
      </c>
      <c r="G101" s="31">
        <f t="shared" si="51"/>
        <v>0</v>
      </c>
      <c r="H101" s="31">
        <f t="shared" si="51"/>
        <v>0</v>
      </c>
      <c r="I101" s="31">
        <f t="shared" si="51"/>
        <v>0</v>
      </c>
      <c r="J101" s="31">
        <f t="shared" si="51"/>
        <v>0</v>
      </c>
      <c r="K101" s="31">
        <f t="shared" si="51"/>
        <v>0</v>
      </c>
      <c r="L101" s="31">
        <f t="shared" si="51"/>
        <v>0</v>
      </c>
      <c r="M101" s="31">
        <f t="shared" si="51"/>
        <v>0</v>
      </c>
      <c r="N101" s="31">
        <f t="shared" si="51"/>
        <v>0</v>
      </c>
      <c r="O101" s="31">
        <f t="shared" si="51"/>
        <v>0</v>
      </c>
      <c r="P101" s="31">
        <f t="shared" si="51"/>
        <v>0</v>
      </c>
      <c r="Q101" s="31">
        <f t="shared" si="51"/>
        <v>0</v>
      </c>
      <c r="R101" s="31">
        <f t="shared" si="51"/>
        <v>0</v>
      </c>
      <c r="S101" s="891"/>
      <c r="T101" s="891"/>
      <c r="U101" s="891"/>
      <c r="V101" s="891"/>
      <c r="W101" s="891"/>
      <c r="X101" s="891"/>
      <c r="Y101" s="891"/>
      <c r="Z101" s="891"/>
      <c r="AA101" s="891"/>
      <c r="AB101" s="891"/>
      <c r="AC101" s="891"/>
      <c r="AD101" s="891"/>
      <c r="AE101" s="891"/>
      <c r="AF101" s="891"/>
      <c r="AG101" s="891"/>
    </row>
    <row r="102" spans="1:33" s="890" customFormat="1">
      <c r="A102" s="891"/>
      <c r="B102" s="106" t="s">
        <v>11</v>
      </c>
      <c r="C102" s="31">
        <f t="shared" ref="C102:R102" si="52">C88-C87</f>
        <v>0</v>
      </c>
      <c r="D102" s="31">
        <f t="shared" si="52"/>
        <v>0</v>
      </c>
      <c r="E102" s="31">
        <f t="shared" si="52"/>
        <v>0</v>
      </c>
      <c r="F102" s="31">
        <f t="shared" si="52"/>
        <v>0</v>
      </c>
      <c r="G102" s="31">
        <f t="shared" si="52"/>
        <v>0</v>
      </c>
      <c r="H102" s="31">
        <f t="shared" si="52"/>
        <v>0</v>
      </c>
      <c r="I102" s="31">
        <f t="shared" si="52"/>
        <v>0</v>
      </c>
      <c r="J102" s="31">
        <f t="shared" si="52"/>
        <v>0</v>
      </c>
      <c r="K102" s="31">
        <f t="shared" si="52"/>
        <v>0</v>
      </c>
      <c r="L102" s="31">
        <f t="shared" si="52"/>
        <v>0</v>
      </c>
      <c r="M102" s="31">
        <f t="shared" si="52"/>
        <v>0</v>
      </c>
      <c r="N102" s="31">
        <f t="shared" si="52"/>
        <v>0</v>
      </c>
      <c r="O102" s="31">
        <f t="shared" si="52"/>
        <v>0</v>
      </c>
      <c r="P102" s="31">
        <f t="shared" si="52"/>
        <v>0</v>
      </c>
      <c r="Q102" s="31">
        <f t="shared" si="52"/>
        <v>0</v>
      </c>
      <c r="R102" s="31">
        <f t="shared" si="52"/>
        <v>0</v>
      </c>
      <c r="S102" s="891"/>
      <c r="T102" s="891"/>
      <c r="U102" s="891"/>
      <c r="V102" s="891"/>
      <c r="W102" s="891"/>
      <c r="X102" s="891"/>
      <c r="Y102" s="891"/>
      <c r="Z102" s="891"/>
      <c r="AA102" s="891"/>
      <c r="AB102" s="891"/>
      <c r="AC102" s="891"/>
      <c r="AD102" s="891"/>
      <c r="AE102" s="891"/>
      <c r="AF102" s="891"/>
      <c r="AG102" s="891"/>
    </row>
    <row r="103" spans="1:33" s="890" customFormat="1">
      <c r="A103" s="891"/>
      <c r="B103" s="106" t="s">
        <v>12</v>
      </c>
      <c r="C103" s="31">
        <f t="shared" ref="C103:R103" si="53">C89-C88</f>
        <v>0</v>
      </c>
      <c r="D103" s="31">
        <f t="shared" si="53"/>
        <v>0</v>
      </c>
      <c r="E103" s="31">
        <f t="shared" si="53"/>
        <v>0</v>
      </c>
      <c r="F103" s="31">
        <f t="shared" si="53"/>
        <v>0</v>
      </c>
      <c r="G103" s="31">
        <f t="shared" si="53"/>
        <v>0</v>
      </c>
      <c r="H103" s="31">
        <f t="shared" si="53"/>
        <v>0</v>
      </c>
      <c r="I103" s="31">
        <f t="shared" si="53"/>
        <v>0</v>
      </c>
      <c r="J103" s="31">
        <f t="shared" si="53"/>
        <v>0</v>
      </c>
      <c r="K103" s="31">
        <f t="shared" si="53"/>
        <v>0</v>
      </c>
      <c r="L103" s="31">
        <f t="shared" si="53"/>
        <v>0</v>
      </c>
      <c r="M103" s="31">
        <f t="shared" si="53"/>
        <v>0</v>
      </c>
      <c r="N103" s="31">
        <f t="shared" si="53"/>
        <v>0</v>
      </c>
      <c r="O103" s="31">
        <f t="shared" si="53"/>
        <v>0</v>
      </c>
      <c r="P103" s="31">
        <f t="shared" si="53"/>
        <v>0</v>
      </c>
      <c r="Q103" s="31">
        <f t="shared" si="53"/>
        <v>0</v>
      </c>
      <c r="R103" s="31">
        <f t="shared" si="53"/>
        <v>0</v>
      </c>
      <c r="S103" s="891"/>
      <c r="T103" s="891"/>
      <c r="U103" s="891"/>
      <c r="V103" s="891"/>
      <c r="W103" s="891"/>
      <c r="X103" s="891"/>
      <c r="Y103" s="891"/>
      <c r="Z103" s="891"/>
      <c r="AA103" s="891"/>
      <c r="AB103" s="891"/>
      <c r="AC103" s="891"/>
      <c r="AD103" s="891"/>
      <c r="AE103" s="891"/>
      <c r="AF103" s="891"/>
      <c r="AG103" s="891"/>
    </row>
    <row r="104" spans="1:33" s="890" customFormat="1">
      <c r="A104" s="891"/>
      <c r="B104" s="106" t="s">
        <v>13</v>
      </c>
      <c r="C104" s="31">
        <f t="shared" ref="C104:R104" si="54">C90-C89</f>
        <v>0</v>
      </c>
      <c r="D104" s="31">
        <f t="shared" si="54"/>
        <v>0</v>
      </c>
      <c r="E104" s="31">
        <f t="shared" si="54"/>
        <v>0</v>
      </c>
      <c r="F104" s="31">
        <f t="shared" si="54"/>
        <v>0</v>
      </c>
      <c r="G104" s="31">
        <f t="shared" si="54"/>
        <v>0</v>
      </c>
      <c r="H104" s="31">
        <f t="shared" si="54"/>
        <v>0</v>
      </c>
      <c r="I104" s="31">
        <f t="shared" si="54"/>
        <v>0</v>
      </c>
      <c r="J104" s="31">
        <f t="shared" si="54"/>
        <v>0</v>
      </c>
      <c r="K104" s="31">
        <f t="shared" si="54"/>
        <v>0</v>
      </c>
      <c r="L104" s="31">
        <f t="shared" si="54"/>
        <v>0</v>
      </c>
      <c r="M104" s="31">
        <f t="shared" si="54"/>
        <v>0</v>
      </c>
      <c r="N104" s="31">
        <f t="shared" si="54"/>
        <v>0</v>
      </c>
      <c r="O104" s="31">
        <f t="shared" si="54"/>
        <v>0</v>
      </c>
      <c r="P104" s="31">
        <f t="shared" si="54"/>
        <v>0</v>
      </c>
      <c r="Q104" s="31">
        <f t="shared" si="54"/>
        <v>0</v>
      </c>
      <c r="R104" s="31">
        <f t="shared" si="54"/>
        <v>0</v>
      </c>
      <c r="S104" s="891"/>
      <c r="T104" s="891"/>
      <c r="U104" s="891"/>
      <c r="V104" s="891"/>
      <c r="W104" s="891"/>
      <c r="X104" s="891"/>
      <c r="Y104" s="891"/>
      <c r="Z104" s="891"/>
      <c r="AA104" s="891"/>
      <c r="AB104" s="891"/>
      <c r="AC104" s="891"/>
      <c r="AD104" s="891"/>
      <c r="AE104" s="891"/>
      <c r="AF104" s="891"/>
      <c r="AG104" s="891"/>
    </row>
    <row r="105" spans="1:33" s="890" customFormat="1">
      <c r="A105" s="891"/>
      <c r="B105" s="106" t="s">
        <v>14</v>
      </c>
      <c r="C105" s="31">
        <f t="shared" ref="C105:R105" si="55">C91-C90</f>
        <v>0</v>
      </c>
      <c r="D105" s="31">
        <f t="shared" si="55"/>
        <v>0</v>
      </c>
      <c r="E105" s="31">
        <f t="shared" si="55"/>
        <v>0</v>
      </c>
      <c r="F105" s="31">
        <f t="shared" si="55"/>
        <v>0</v>
      </c>
      <c r="G105" s="31">
        <f t="shared" si="55"/>
        <v>0</v>
      </c>
      <c r="H105" s="31">
        <f t="shared" si="55"/>
        <v>0</v>
      </c>
      <c r="I105" s="31">
        <f t="shared" si="55"/>
        <v>0</v>
      </c>
      <c r="J105" s="31">
        <f t="shared" si="55"/>
        <v>0</v>
      </c>
      <c r="K105" s="31">
        <f t="shared" si="55"/>
        <v>0</v>
      </c>
      <c r="L105" s="31">
        <f t="shared" si="55"/>
        <v>0</v>
      </c>
      <c r="M105" s="31">
        <f t="shared" si="55"/>
        <v>0</v>
      </c>
      <c r="N105" s="31">
        <f t="shared" si="55"/>
        <v>0</v>
      </c>
      <c r="O105" s="31">
        <f t="shared" si="55"/>
        <v>0</v>
      </c>
      <c r="P105" s="31">
        <f t="shared" si="55"/>
        <v>0</v>
      </c>
      <c r="Q105" s="31">
        <f t="shared" si="55"/>
        <v>0</v>
      </c>
      <c r="R105" s="31">
        <f t="shared" si="55"/>
        <v>0</v>
      </c>
      <c r="S105" s="891"/>
      <c r="T105" s="891"/>
      <c r="U105" s="891"/>
      <c r="V105" s="891"/>
      <c r="W105" s="891"/>
      <c r="X105" s="891"/>
      <c r="Y105" s="891"/>
      <c r="Z105" s="891"/>
      <c r="AA105" s="891"/>
      <c r="AB105" s="891"/>
      <c r="AC105" s="891"/>
      <c r="AD105" s="891"/>
      <c r="AE105" s="891"/>
      <c r="AF105" s="891"/>
      <c r="AG105" s="891"/>
    </row>
    <row r="106" spans="1:33" s="890" customFormat="1" ht="15.75" thickBot="1">
      <c r="A106" s="891"/>
      <c r="B106" s="108" t="s">
        <v>15</v>
      </c>
      <c r="C106" s="32">
        <f>D80-C91</f>
        <v>0</v>
      </c>
      <c r="D106" s="32">
        <f t="shared" ref="D106" si="56">E80-D91</f>
        <v>0</v>
      </c>
      <c r="E106" s="32">
        <f t="shared" ref="E106" si="57">F80-E91</f>
        <v>0</v>
      </c>
      <c r="F106" s="32">
        <f t="shared" ref="F106" si="58">G80-F91</f>
        <v>0</v>
      </c>
      <c r="G106" s="32">
        <f t="shared" ref="G106" si="59">H80-G91</f>
        <v>0</v>
      </c>
      <c r="H106" s="32">
        <f t="shared" ref="H106" si="60">I80-H91</f>
        <v>0</v>
      </c>
      <c r="I106" s="32">
        <f t="shared" ref="I106" si="61">J80-I91</f>
        <v>0</v>
      </c>
      <c r="J106" s="32">
        <f t="shared" ref="J106" si="62">K80-J91</f>
        <v>0</v>
      </c>
      <c r="K106" s="32">
        <f t="shared" ref="K106" si="63">L80-K91</f>
        <v>0</v>
      </c>
      <c r="L106" s="32">
        <f t="shared" ref="L106" si="64">M80-L91</f>
        <v>0</v>
      </c>
      <c r="M106" s="32">
        <f t="shared" ref="M106" si="65">N80-M91</f>
        <v>0</v>
      </c>
      <c r="N106" s="32">
        <f t="shared" ref="N106" si="66">O80-N91</f>
        <v>0</v>
      </c>
      <c r="O106" s="32">
        <f t="shared" ref="O106" si="67">P80-O91</f>
        <v>0</v>
      </c>
      <c r="P106" s="32">
        <f t="shared" ref="P106" si="68">Q80-P91</f>
        <v>0</v>
      </c>
      <c r="Q106" s="32">
        <f t="shared" ref="Q106" si="69">R80-Q91</f>
        <v>0</v>
      </c>
      <c r="R106" s="214" t="s">
        <v>16</v>
      </c>
      <c r="S106" s="891"/>
      <c r="T106" s="891"/>
      <c r="U106" s="891"/>
      <c r="V106" s="891"/>
      <c r="W106" s="891"/>
      <c r="X106" s="891"/>
      <c r="Y106" s="891"/>
      <c r="Z106" s="891"/>
      <c r="AA106" s="891"/>
      <c r="AB106" s="891"/>
      <c r="AC106" s="891"/>
      <c r="AD106" s="891"/>
      <c r="AE106" s="891"/>
      <c r="AF106" s="891"/>
      <c r="AG106" s="891"/>
    </row>
    <row r="107" spans="1:33" s="890" customFormat="1" ht="15.75" thickBot="1">
      <c r="A107" s="891"/>
      <c r="B107" s="103" t="s">
        <v>60</v>
      </c>
      <c r="C107" s="115">
        <f t="shared" ref="C107:R107" si="70">SUM(C95:C106)</f>
        <v>0</v>
      </c>
      <c r="D107" s="115">
        <f t="shared" si="70"/>
        <v>0</v>
      </c>
      <c r="E107" s="115">
        <f t="shared" si="70"/>
        <v>0</v>
      </c>
      <c r="F107" s="115">
        <f t="shared" si="70"/>
        <v>0</v>
      </c>
      <c r="G107" s="115">
        <f t="shared" si="70"/>
        <v>0</v>
      </c>
      <c r="H107" s="115">
        <f t="shared" si="70"/>
        <v>0</v>
      </c>
      <c r="I107" s="115">
        <f t="shared" si="70"/>
        <v>0</v>
      </c>
      <c r="J107" s="115">
        <f t="shared" si="70"/>
        <v>0</v>
      </c>
      <c r="K107" s="115">
        <f t="shared" si="70"/>
        <v>0</v>
      </c>
      <c r="L107" s="115">
        <f t="shared" si="70"/>
        <v>0</v>
      </c>
      <c r="M107" s="115">
        <f t="shared" si="70"/>
        <v>0</v>
      </c>
      <c r="N107" s="115">
        <f t="shared" si="70"/>
        <v>0</v>
      </c>
      <c r="O107" s="115">
        <f t="shared" si="70"/>
        <v>0</v>
      </c>
      <c r="P107" s="115">
        <f t="shared" si="70"/>
        <v>0</v>
      </c>
      <c r="Q107" s="115">
        <f t="shared" si="70"/>
        <v>0</v>
      </c>
      <c r="R107" s="116">
        <f t="shared" si="70"/>
        <v>0</v>
      </c>
      <c r="S107" s="891"/>
      <c r="T107" s="891"/>
      <c r="U107" s="891"/>
      <c r="V107" s="891"/>
      <c r="W107" s="891"/>
      <c r="X107" s="891"/>
      <c r="Y107" s="891"/>
      <c r="Z107" s="891"/>
      <c r="AA107" s="891"/>
      <c r="AB107" s="891"/>
      <c r="AC107" s="891"/>
      <c r="AD107" s="891"/>
      <c r="AE107" s="891"/>
      <c r="AF107" s="891"/>
      <c r="AG107" s="891"/>
    </row>
    <row r="108" spans="1:33" s="890" customFormat="1" ht="15.75" thickBot="1">
      <c r="A108" s="891"/>
      <c r="B108" s="635" t="s">
        <v>63</v>
      </c>
      <c r="C108" s="636" t="s">
        <v>16</v>
      </c>
      <c r="D108" s="637" t="e">
        <f>-(1-D107/C107)</f>
        <v>#DIV/0!</v>
      </c>
      <c r="E108" s="637" t="e">
        <f t="shared" ref="E108" si="71">-(1-E107/D107)</f>
        <v>#DIV/0!</v>
      </c>
      <c r="F108" s="637" t="e">
        <f t="shared" ref="F108" si="72">-(1-F107/E107)</f>
        <v>#DIV/0!</v>
      </c>
      <c r="G108" s="637" t="e">
        <f t="shared" ref="G108" si="73">-(1-G107/F107)</f>
        <v>#DIV/0!</v>
      </c>
      <c r="H108" s="637" t="e">
        <f t="shared" ref="H108" si="74">-(1-H107/G107)</f>
        <v>#DIV/0!</v>
      </c>
      <c r="I108" s="637" t="e">
        <f t="shared" ref="I108" si="75">-(1-I107/H107)</f>
        <v>#DIV/0!</v>
      </c>
      <c r="J108" s="637" t="e">
        <f t="shared" ref="J108" si="76">-(1-J107/I107)</f>
        <v>#DIV/0!</v>
      </c>
      <c r="K108" s="637" t="e">
        <f t="shared" ref="K108" si="77">-(1-K107/J107)</f>
        <v>#DIV/0!</v>
      </c>
      <c r="L108" s="637" t="e">
        <f t="shared" ref="L108" si="78">-(1-L107/K107)</f>
        <v>#DIV/0!</v>
      </c>
      <c r="M108" s="637" t="e">
        <f t="shared" ref="M108" si="79">-(1-M107/L107)</f>
        <v>#DIV/0!</v>
      </c>
      <c r="N108" s="637" t="e">
        <f t="shared" ref="N108" si="80">-(1-N107/M107)</f>
        <v>#DIV/0!</v>
      </c>
      <c r="O108" s="637" t="e">
        <f t="shared" ref="O108" si="81">-(1-O107/N107)</f>
        <v>#DIV/0!</v>
      </c>
      <c r="P108" s="637" t="e">
        <f t="shared" ref="P108" si="82">-(1-P107/O107)</f>
        <v>#DIV/0!</v>
      </c>
      <c r="Q108" s="637" t="e">
        <f t="shared" ref="Q108" si="83">-(1-Q107/P107)</f>
        <v>#DIV/0!</v>
      </c>
      <c r="R108" s="638" t="e">
        <f t="shared" ref="R108" si="84">-(1-R107/Q107)</f>
        <v>#DIV/0!</v>
      </c>
      <c r="S108" s="891"/>
      <c r="T108" s="891"/>
      <c r="U108" s="891"/>
      <c r="V108" s="891"/>
      <c r="W108" s="891"/>
      <c r="X108" s="891"/>
      <c r="Y108" s="891"/>
      <c r="Z108" s="891"/>
      <c r="AA108" s="891"/>
      <c r="AB108" s="891"/>
      <c r="AC108" s="891"/>
      <c r="AD108" s="891"/>
      <c r="AE108" s="891"/>
      <c r="AF108" s="891"/>
      <c r="AG108" s="891"/>
    </row>
    <row r="109" spans="1:33" s="890" customFormat="1">
      <c r="A109" s="891"/>
      <c r="B109" s="891"/>
      <c r="S109" s="891"/>
      <c r="T109" s="891"/>
      <c r="U109" s="891"/>
      <c r="V109" s="891"/>
      <c r="W109" s="891"/>
      <c r="X109" s="891"/>
      <c r="Y109" s="891"/>
      <c r="Z109" s="891"/>
      <c r="AA109" s="891"/>
      <c r="AB109" s="891"/>
      <c r="AC109" s="891"/>
      <c r="AD109" s="891"/>
      <c r="AE109" s="891"/>
      <c r="AF109" s="891"/>
      <c r="AG109" s="891"/>
    </row>
    <row r="110" spans="1:33" ht="35.25" customHeight="1" thickBot="1"/>
    <row r="111" spans="1:33" ht="48" customHeight="1" thickBot="1">
      <c r="B111" s="1195" t="s">
        <v>311</v>
      </c>
      <c r="C111" s="1196"/>
      <c r="D111" s="1196"/>
      <c r="E111" s="1196"/>
      <c r="F111" s="1196"/>
      <c r="G111" s="1196"/>
      <c r="H111" s="1196"/>
      <c r="I111" s="1196"/>
      <c r="J111" s="1196"/>
      <c r="K111" s="1196"/>
      <c r="L111" s="1196"/>
      <c r="M111" s="1196"/>
      <c r="N111" s="1196"/>
      <c r="O111" s="1196"/>
      <c r="P111" s="1196"/>
      <c r="Q111" s="1196"/>
      <c r="R111" s="1197"/>
    </row>
    <row r="112" spans="1:33" ht="15.75" thickBot="1"/>
    <row r="113" spans="2:18" ht="21.75" thickBot="1">
      <c r="B113" s="1150" t="s">
        <v>322</v>
      </c>
      <c r="C113" s="1151"/>
      <c r="D113" s="1151"/>
      <c r="E113" s="1151"/>
      <c r="F113" s="1151"/>
      <c r="G113" s="1151"/>
      <c r="H113" s="1151"/>
      <c r="I113" s="1151"/>
      <c r="J113" s="1151"/>
      <c r="K113" s="1151"/>
      <c r="L113" s="1151"/>
      <c r="M113" s="1151"/>
      <c r="N113" s="1151"/>
      <c r="O113" s="1151"/>
      <c r="P113" s="1151"/>
      <c r="Q113" s="1151"/>
      <c r="R113" s="1152"/>
    </row>
    <row r="114" spans="2:18" ht="15.75" thickBot="1">
      <c r="C114" s="689"/>
      <c r="D114" s="689"/>
      <c r="E114" s="689"/>
      <c r="F114" s="689"/>
      <c r="G114" s="689"/>
      <c r="H114" s="689"/>
      <c r="I114" s="689"/>
      <c r="J114" s="689"/>
      <c r="K114" s="689"/>
      <c r="L114" s="689"/>
      <c r="M114" s="689"/>
      <c r="N114" s="689"/>
      <c r="O114" s="689"/>
      <c r="P114" s="689"/>
      <c r="Q114" s="689"/>
      <c r="R114" s="689"/>
    </row>
    <row r="115" spans="2:18" ht="24" customHeight="1" thickBot="1">
      <c r="B115" s="1198" t="s">
        <v>318</v>
      </c>
      <c r="C115" s="1199"/>
      <c r="D115" s="1199"/>
      <c r="E115" s="1199"/>
      <c r="F115" s="1199"/>
      <c r="G115" s="1199"/>
      <c r="H115" s="1199"/>
      <c r="I115" s="1199"/>
      <c r="J115" s="1199"/>
      <c r="K115" s="1199"/>
      <c r="L115" s="1199"/>
      <c r="M115" s="1199"/>
      <c r="N115" s="1199"/>
      <c r="O115" s="1199"/>
      <c r="P115" s="1199"/>
      <c r="Q115" s="1199"/>
      <c r="R115" s="1200"/>
    </row>
    <row r="116" spans="2:18" ht="15.75" thickBot="1">
      <c r="B116" s="33" t="s">
        <v>44</v>
      </c>
      <c r="C116" s="100">
        <v>2010</v>
      </c>
      <c r="D116" s="101">
        <v>2011</v>
      </c>
      <c r="E116" s="101">
        <v>2012</v>
      </c>
      <c r="F116" s="101">
        <v>2013</v>
      </c>
      <c r="G116" s="101">
        <v>2014</v>
      </c>
      <c r="H116" s="101">
        <v>2015</v>
      </c>
      <c r="I116" s="101">
        <v>2016</v>
      </c>
      <c r="J116" s="101">
        <v>2017</v>
      </c>
      <c r="K116" s="101">
        <v>2018</v>
      </c>
      <c r="L116" s="101">
        <v>2019</v>
      </c>
      <c r="M116" s="101">
        <v>2020</v>
      </c>
      <c r="N116" s="101">
        <v>2021</v>
      </c>
      <c r="O116" s="101">
        <v>2022</v>
      </c>
      <c r="P116" s="101">
        <v>2023</v>
      </c>
      <c r="Q116" s="101">
        <v>2024</v>
      </c>
      <c r="R116" s="102">
        <v>2025</v>
      </c>
    </row>
    <row r="117" spans="2:18">
      <c r="B117" s="117" t="s">
        <v>4</v>
      </c>
      <c r="C117" s="725">
        <v>0</v>
      </c>
      <c r="D117" s="726">
        <v>0</v>
      </c>
      <c r="E117" s="726">
        <v>0</v>
      </c>
      <c r="F117" s="726">
        <v>0</v>
      </c>
      <c r="G117" s="726">
        <v>0</v>
      </c>
      <c r="H117" s="726">
        <v>0</v>
      </c>
      <c r="I117" s="726">
        <v>0</v>
      </c>
      <c r="J117" s="726">
        <v>0</v>
      </c>
      <c r="K117" s="726">
        <v>0</v>
      </c>
      <c r="L117" s="726">
        <v>0</v>
      </c>
      <c r="M117" s="726">
        <v>0</v>
      </c>
      <c r="N117" s="726">
        <v>0</v>
      </c>
      <c r="O117" s="726">
        <v>0</v>
      </c>
      <c r="P117" s="726">
        <v>0</v>
      </c>
      <c r="Q117" s="726">
        <v>0</v>
      </c>
      <c r="R117" s="722">
        <v>0</v>
      </c>
    </row>
    <row r="118" spans="2:18">
      <c r="B118" s="107" t="s">
        <v>5</v>
      </c>
      <c r="C118" s="719">
        <v>0</v>
      </c>
      <c r="D118" s="720">
        <v>0</v>
      </c>
      <c r="E118" s="720">
        <v>0</v>
      </c>
      <c r="F118" s="720">
        <v>0</v>
      </c>
      <c r="G118" s="720">
        <v>0</v>
      </c>
      <c r="H118" s="720">
        <v>0</v>
      </c>
      <c r="I118" s="720">
        <v>0</v>
      </c>
      <c r="J118" s="720">
        <v>0</v>
      </c>
      <c r="K118" s="720">
        <v>0</v>
      </c>
      <c r="L118" s="720">
        <v>0</v>
      </c>
      <c r="M118" s="720">
        <v>0</v>
      </c>
      <c r="N118" s="720">
        <v>0</v>
      </c>
      <c r="O118" s="720">
        <v>0</v>
      </c>
      <c r="P118" s="720">
        <v>0</v>
      </c>
      <c r="Q118" s="720">
        <v>0</v>
      </c>
      <c r="R118" s="723">
        <v>0</v>
      </c>
    </row>
    <row r="119" spans="2:18">
      <c r="B119" s="106" t="s">
        <v>6</v>
      </c>
      <c r="C119" s="719">
        <v>0</v>
      </c>
      <c r="D119" s="720">
        <v>0</v>
      </c>
      <c r="E119" s="720">
        <v>0</v>
      </c>
      <c r="F119" s="720">
        <v>0</v>
      </c>
      <c r="G119" s="720">
        <v>0</v>
      </c>
      <c r="H119" s="720">
        <v>0</v>
      </c>
      <c r="I119" s="720">
        <v>0</v>
      </c>
      <c r="J119" s="720">
        <v>0</v>
      </c>
      <c r="K119" s="720">
        <v>0</v>
      </c>
      <c r="L119" s="720">
        <v>0</v>
      </c>
      <c r="M119" s="720">
        <v>0</v>
      </c>
      <c r="N119" s="720">
        <v>0</v>
      </c>
      <c r="O119" s="720">
        <v>0</v>
      </c>
      <c r="P119" s="720">
        <v>0</v>
      </c>
      <c r="Q119" s="720">
        <v>0</v>
      </c>
      <c r="R119" s="723">
        <v>0</v>
      </c>
    </row>
    <row r="120" spans="2:18">
      <c r="B120" s="106" t="s">
        <v>7</v>
      </c>
      <c r="C120" s="719">
        <v>0</v>
      </c>
      <c r="D120" s="720">
        <v>0</v>
      </c>
      <c r="E120" s="720">
        <v>0</v>
      </c>
      <c r="F120" s="720">
        <v>0</v>
      </c>
      <c r="G120" s="720">
        <v>0</v>
      </c>
      <c r="H120" s="720">
        <v>0</v>
      </c>
      <c r="I120" s="720">
        <v>0</v>
      </c>
      <c r="J120" s="720">
        <v>0</v>
      </c>
      <c r="K120" s="720">
        <v>0</v>
      </c>
      <c r="L120" s="720">
        <v>0</v>
      </c>
      <c r="M120" s="720">
        <v>0</v>
      </c>
      <c r="N120" s="720">
        <v>0</v>
      </c>
      <c r="O120" s="720">
        <v>0</v>
      </c>
      <c r="P120" s="720">
        <v>0</v>
      </c>
      <c r="Q120" s="720">
        <v>0</v>
      </c>
      <c r="R120" s="723">
        <v>0</v>
      </c>
    </row>
    <row r="121" spans="2:18">
      <c r="B121" s="106" t="s">
        <v>8</v>
      </c>
      <c r="C121" s="719">
        <v>0</v>
      </c>
      <c r="D121" s="720">
        <v>0</v>
      </c>
      <c r="E121" s="720">
        <v>0</v>
      </c>
      <c r="F121" s="720">
        <v>0</v>
      </c>
      <c r="G121" s="720">
        <v>0</v>
      </c>
      <c r="H121" s="720">
        <v>0</v>
      </c>
      <c r="I121" s="720">
        <v>0</v>
      </c>
      <c r="J121" s="720">
        <v>0</v>
      </c>
      <c r="K121" s="720">
        <v>0</v>
      </c>
      <c r="L121" s="720">
        <v>0</v>
      </c>
      <c r="M121" s="720">
        <v>0</v>
      </c>
      <c r="N121" s="720">
        <v>0</v>
      </c>
      <c r="O121" s="720">
        <v>0</v>
      </c>
      <c r="P121" s="720">
        <v>0</v>
      </c>
      <c r="Q121" s="720">
        <v>0</v>
      </c>
      <c r="R121" s="723">
        <v>0</v>
      </c>
    </row>
    <row r="122" spans="2:18">
      <c r="B122" s="106" t="s">
        <v>9</v>
      </c>
      <c r="C122" s="719">
        <v>0</v>
      </c>
      <c r="D122" s="720">
        <v>0</v>
      </c>
      <c r="E122" s="720">
        <v>0</v>
      </c>
      <c r="F122" s="720">
        <v>0</v>
      </c>
      <c r="G122" s="720">
        <v>0</v>
      </c>
      <c r="H122" s="720">
        <v>0</v>
      </c>
      <c r="I122" s="720">
        <v>0</v>
      </c>
      <c r="J122" s="720">
        <v>0</v>
      </c>
      <c r="K122" s="720">
        <v>0</v>
      </c>
      <c r="L122" s="720">
        <v>0</v>
      </c>
      <c r="M122" s="720">
        <v>0</v>
      </c>
      <c r="N122" s="720">
        <v>0</v>
      </c>
      <c r="O122" s="720">
        <v>0</v>
      </c>
      <c r="P122" s="720">
        <v>0</v>
      </c>
      <c r="Q122" s="720">
        <v>0</v>
      </c>
      <c r="R122" s="723">
        <v>0</v>
      </c>
    </row>
    <row r="123" spans="2:18">
      <c r="B123" s="106" t="s">
        <v>10</v>
      </c>
      <c r="C123" s="719">
        <v>0</v>
      </c>
      <c r="D123" s="720">
        <v>0</v>
      </c>
      <c r="E123" s="720">
        <v>0</v>
      </c>
      <c r="F123" s="720">
        <v>0</v>
      </c>
      <c r="G123" s="720">
        <v>0</v>
      </c>
      <c r="H123" s="720">
        <v>0</v>
      </c>
      <c r="I123" s="720">
        <v>0</v>
      </c>
      <c r="J123" s="720">
        <v>0</v>
      </c>
      <c r="K123" s="720">
        <v>0</v>
      </c>
      <c r="L123" s="720">
        <v>0</v>
      </c>
      <c r="M123" s="720">
        <v>0</v>
      </c>
      <c r="N123" s="720">
        <v>0</v>
      </c>
      <c r="O123" s="720">
        <v>0</v>
      </c>
      <c r="P123" s="720">
        <v>0</v>
      </c>
      <c r="Q123" s="720">
        <v>0</v>
      </c>
      <c r="R123" s="723">
        <v>0</v>
      </c>
    </row>
    <row r="124" spans="2:18">
      <c r="B124" s="106" t="s">
        <v>11</v>
      </c>
      <c r="C124" s="719">
        <v>0</v>
      </c>
      <c r="D124" s="720">
        <v>0</v>
      </c>
      <c r="E124" s="720">
        <v>0</v>
      </c>
      <c r="F124" s="720">
        <v>0</v>
      </c>
      <c r="G124" s="720">
        <v>0</v>
      </c>
      <c r="H124" s="720">
        <v>0</v>
      </c>
      <c r="I124" s="720">
        <v>0</v>
      </c>
      <c r="J124" s="720">
        <v>0</v>
      </c>
      <c r="K124" s="720">
        <v>0</v>
      </c>
      <c r="L124" s="720">
        <v>0</v>
      </c>
      <c r="M124" s="720">
        <v>0</v>
      </c>
      <c r="N124" s="720">
        <v>0</v>
      </c>
      <c r="O124" s="720">
        <v>0</v>
      </c>
      <c r="P124" s="720">
        <v>0</v>
      </c>
      <c r="Q124" s="720">
        <v>0</v>
      </c>
      <c r="R124" s="723">
        <v>0</v>
      </c>
    </row>
    <row r="125" spans="2:18">
      <c r="B125" s="106" t="s">
        <v>12</v>
      </c>
      <c r="C125" s="719">
        <v>0</v>
      </c>
      <c r="D125" s="720">
        <v>0</v>
      </c>
      <c r="E125" s="720">
        <v>0</v>
      </c>
      <c r="F125" s="720">
        <v>0</v>
      </c>
      <c r="G125" s="720">
        <v>0</v>
      </c>
      <c r="H125" s="720">
        <v>0</v>
      </c>
      <c r="I125" s="720">
        <v>0</v>
      </c>
      <c r="J125" s="720">
        <v>0</v>
      </c>
      <c r="K125" s="720">
        <v>0</v>
      </c>
      <c r="L125" s="720">
        <v>0</v>
      </c>
      <c r="M125" s="720">
        <v>0</v>
      </c>
      <c r="N125" s="720">
        <v>0</v>
      </c>
      <c r="O125" s="720">
        <v>0</v>
      </c>
      <c r="P125" s="720">
        <v>0</v>
      </c>
      <c r="Q125" s="720">
        <v>0</v>
      </c>
      <c r="R125" s="723">
        <v>0</v>
      </c>
    </row>
    <row r="126" spans="2:18">
      <c r="B126" s="106" t="s">
        <v>13</v>
      </c>
      <c r="C126" s="719">
        <v>0</v>
      </c>
      <c r="D126" s="720">
        <v>0</v>
      </c>
      <c r="E126" s="720">
        <v>0</v>
      </c>
      <c r="F126" s="720">
        <v>0</v>
      </c>
      <c r="G126" s="720">
        <v>0</v>
      </c>
      <c r="H126" s="720">
        <v>0</v>
      </c>
      <c r="I126" s="720">
        <v>0</v>
      </c>
      <c r="J126" s="720">
        <v>0</v>
      </c>
      <c r="K126" s="720">
        <v>0</v>
      </c>
      <c r="L126" s="720">
        <v>0</v>
      </c>
      <c r="M126" s="720">
        <v>0</v>
      </c>
      <c r="N126" s="720">
        <v>0</v>
      </c>
      <c r="O126" s="720">
        <v>0</v>
      </c>
      <c r="P126" s="720">
        <v>0</v>
      </c>
      <c r="Q126" s="720">
        <v>0</v>
      </c>
      <c r="R126" s="723">
        <v>0</v>
      </c>
    </row>
    <row r="127" spans="2:18">
      <c r="B127" s="106" t="s">
        <v>14</v>
      </c>
      <c r="C127" s="719">
        <v>0</v>
      </c>
      <c r="D127" s="720">
        <v>0</v>
      </c>
      <c r="E127" s="720">
        <v>0</v>
      </c>
      <c r="F127" s="720">
        <v>0</v>
      </c>
      <c r="G127" s="720">
        <v>0</v>
      </c>
      <c r="H127" s="720">
        <v>0</v>
      </c>
      <c r="I127" s="720">
        <v>0</v>
      </c>
      <c r="J127" s="720">
        <v>0</v>
      </c>
      <c r="K127" s="720">
        <v>0</v>
      </c>
      <c r="L127" s="720">
        <v>0</v>
      </c>
      <c r="M127" s="720">
        <v>0</v>
      </c>
      <c r="N127" s="720">
        <v>0</v>
      </c>
      <c r="O127" s="720">
        <v>0</v>
      </c>
      <c r="P127" s="720">
        <v>0</v>
      </c>
      <c r="Q127" s="720">
        <v>0</v>
      </c>
      <c r="R127" s="723">
        <v>0</v>
      </c>
    </row>
    <row r="128" spans="2:18" ht="15.75" thickBot="1">
      <c r="B128" s="118" t="s">
        <v>15</v>
      </c>
      <c r="C128" s="686">
        <v>0</v>
      </c>
      <c r="D128" s="727">
        <v>0</v>
      </c>
      <c r="E128" s="727">
        <v>0</v>
      </c>
      <c r="F128" s="727">
        <v>0</v>
      </c>
      <c r="G128" s="727">
        <v>0</v>
      </c>
      <c r="H128" s="727">
        <v>0</v>
      </c>
      <c r="I128" s="727">
        <v>0</v>
      </c>
      <c r="J128" s="727">
        <v>0</v>
      </c>
      <c r="K128" s="727">
        <v>0</v>
      </c>
      <c r="L128" s="727">
        <v>0</v>
      </c>
      <c r="M128" s="727">
        <v>0</v>
      </c>
      <c r="N128" s="727">
        <v>0</v>
      </c>
      <c r="O128" s="727">
        <v>0</v>
      </c>
      <c r="P128" s="727">
        <v>0</v>
      </c>
      <c r="Q128" s="727">
        <v>0</v>
      </c>
      <c r="R128" s="724">
        <v>0</v>
      </c>
    </row>
    <row r="129" spans="2:18" ht="15.75" thickBot="1">
      <c r="C129" s="689"/>
      <c r="D129" s="689"/>
      <c r="E129" s="689"/>
      <c r="F129" s="689"/>
      <c r="G129" s="689"/>
      <c r="H129" s="689"/>
      <c r="I129" s="689"/>
      <c r="J129" s="689"/>
      <c r="K129" s="689"/>
      <c r="L129" s="689"/>
      <c r="M129" s="689"/>
      <c r="N129" s="689"/>
      <c r="O129" s="689"/>
      <c r="P129" s="689"/>
      <c r="Q129" s="689"/>
      <c r="R129" s="690"/>
    </row>
    <row r="130" spans="2:18" ht="24" customHeight="1" thickBot="1">
      <c r="B130" s="1153" t="s">
        <v>319</v>
      </c>
      <c r="C130" s="1154"/>
      <c r="D130" s="1154"/>
      <c r="E130" s="1154"/>
      <c r="F130" s="1154"/>
      <c r="G130" s="1154"/>
      <c r="H130" s="1154"/>
      <c r="I130" s="1154"/>
      <c r="J130" s="1154"/>
      <c r="K130" s="1154"/>
      <c r="L130" s="1154"/>
      <c r="M130" s="1154"/>
      <c r="N130" s="1154"/>
      <c r="O130" s="1154"/>
      <c r="P130" s="1154"/>
      <c r="Q130" s="1154"/>
      <c r="R130" s="1155"/>
    </row>
    <row r="131" spans="2:18" ht="15.75" thickBot="1">
      <c r="B131" s="34" t="s">
        <v>45</v>
      </c>
      <c r="C131" s="100">
        <v>2010</v>
      </c>
      <c r="D131" s="101">
        <v>2011</v>
      </c>
      <c r="E131" s="101">
        <v>2012</v>
      </c>
      <c r="F131" s="101">
        <v>2013</v>
      </c>
      <c r="G131" s="101">
        <v>2014</v>
      </c>
      <c r="H131" s="101">
        <v>2015</v>
      </c>
      <c r="I131" s="101">
        <v>2016</v>
      </c>
      <c r="J131" s="101">
        <v>2017</v>
      </c>
      <c r="K131" s="101">
        <v>2018</v>
      </c>
      <c r="L131" s="101">
        <v>2019</v>
      </c>
      <c r="M131" s="101">
        <v>2020</v>
      </c>
      <c r="N131" s="101">
        <v>2021</v>
      </c>
      <c r="O131" s="101">
        <v>2022</v>
      </c>
      <c r="P131" s="101">
        <v>2023</v>
      </c>
      <c r="Q131" s="101">
        <v>2024</v>
      </c>
      <c r="R131" s="102">
        <v>2025</v>
      </c>
    </row>
    <row r="132" spans="2:18">
      <c r="B132" s="106" t="s">
        <v>4</v>
      </c>
      <c r="C132" s="31">
        <f>C118-C117</f>
        <v>0</v>
      </c>
      <c r="D132" s="31">
        <f t="shared" ref="D132:R132" si="85">D118-D117</f>
        <v>0</v>
      </c>
      <c r="E132" s="31">
        <f t="shared" si="85"/>
        <v>0</v>
      </c>
      <c r="F132" s="31">
        <f t="shared" si="85"/>
        <v>0</v>
      </c>
      <c r="G132" s="31">
        <f t="shared" si="85"/>
        <v>0</v>
      </c>
      <c r="H132" s="31">
        <f t="shared" si="85"/>
        <v>0</v>
      </c>
      <c r="I132" s="31">
        <f t="shared" si="85"/>
        <v>0</v>
      </c>
      <c r="J132" s="31">
        <f t="shared" si="85"/>
        <v>0</v>
      </c>
      <c r="K132" s="31">
        <f t="shared" si="85"/>
        <v>0</v>
      </c>
      <c r="L132" s="31">
        <f t="shared" si="85"/>
        <v>0</v>
      </c>
      <c r="M132" s="31">
        <f t="shared" si="85"/>
        <v>0</v>
      </c>
      <c r="N132" s="31">
        <f t="shared" si="85"/>
        <v>0</v>
      </c>
      <c r="O132" s="31">
        <f t="shared" si="85"/>
        <v>0</v>
      </c>
      <c r="P132" s="31">
        <f t="shared" si="85"/>
        <v>0</v>
      </c>
      <c r="Q132" s="31">
        <f t="shared" si="85"/>
        <v>0</v>
      </c>
      <c r="R132" s="31">
        <f t="shared" si="85"/>
        <v>0</v>
      </c>
    </row>
    <row r="133" spans="2:18">
      <c r="B133" s="107" t="s">
        <v>5</v>
      </c>
      <c r="C133" s="31">
        <f t="shared" ref="C133:R133" si="86">C119-C118</f>
        <v>0</v>
      </c>
      <c r="D133" s="31">
        <f t="shared" si="86"/>
        <v>0</v>
      </c>
      <c r="E133" s="31">
        <f t="shared" si="86"/>
        <v>0</v>
      </c>
      <c r="F133" s="31">
        <f t="shared" si="86"/>
        <v>0</v>
      </c>
      <c r="G133" s="31">
        <f t="shared" si="86"/>
        <v>0</v>
      </c>
      <c r="H133" s="31">
        <f t="shared" si="86"/>
        <v>0</v>
      </c>
      <c r="I133" s="31">
        <f t="shared" si="86"/>
        <v>0</v>
      </c>
      <c r="J133" s="31">
        <f t="shared" si="86"/>
        <v>0</v>
      </c>
      <c r="K133" s="31">
        <f t="shared" si="86"/>
        <v>0</v>
      </c>
      <c r="L133" s="31">
        <f t="shared" si="86"/>
        <v>0</v>
      </c>
      <c r="M133" s="31">
        <f t="shared" si="86"/>
        <v>0</v>
      </c>
      <c r="N133" s="31">
        <f t="shared" si="86"/>
        <v>0</v>
      </c>
      <c r="O133" s="31">
        <f t="shared" si="86"/>
        <v>0</v>
      </c>
      <c r="P133" s="31">
        <f t="shared" si="86"/>
        <v>0</v>
      </c>
      <c r="Q133" s="31">
        <f t="shared" si="86"/>
        <v>0</v>
      </c>
      <c r="R133" s="31">
        <f t="shared" si="86"/>
        <v>0</v>
      </c>
    </row>
    <row r="134" spans="2:18">
      <c r="B134" s="106" t="s">
        <v>6</v>
      </c>
      <c r="C134" s="31">
        <f t="shared" ref="C134:R134" si="87">C120-C119</f>
        <v>0</v>
      </c>
      <c r="D134" s="31">
        <f t="shared" si="87"/>
        <v>0</v>
      </c>
      <c r="E134" s="31">
        <f t="shared" si="87"/>
        <v>0</v>
      </c>
      <c r="F134" s="31">
        <f t="shared" si="87"/>
        <v>0</v>
      </c>
      <c r="G134" s="31">
        <f t="shared" si="87"/>
        <v>0</v>
      </c>
      <c r="H134" s="31">
        <f t="shared" si="87"/>
        <v>0</v>
      </c>
      <c r="I134" s="31">
        <f t="shared" si="87"/>
        <v>0</v>
      </c>
      <c r="J134" s="31">
        <f t="shared" si="87"/>
        <v>0</v>
      </c>
      <c r="K134" s="31">
        <f t="shared" si="87"/>
        <v>0</v>
      </c>
      <c r="L134" s="31">
        <f t="shared" si="87"/>
        <v>0</v>
      </c>
      <c r="M134" s="31">
        <f t="shared" si="87"/>
        <v>0</v>
      </c>
      <c r="N134" s="31">
        <f t="shared" si="87"/>
        <v>0</v>
      </c>
      <c r="O134" s="31">
        <f t="shared" si="87"/>
        <v>0</v>
      </c>
      <c r="P134" s="31">
        <f t="shared" si="87"/>
        <v>0</v>
      </c>
      <c r="Q134" s="31">
        <f t="shared" si="87"/>
        <v>0</v>
      </c>
      <c r="R134" s="31">
        <f t="shared" si="87"/>
        <v>0</v>
      </c>
    </row>
    <row r="135" spans="2:18">
      <c r="B135" s="106" t="s">
        <v>7</v>
      </c>
      <c r="C135" s="31">
        <f t="shared" ref="C135:R135" si="88">C121-C120</f>
        <v>0</v>
      </c>
      <c r="D135" s="31">
        <f t="shared" si="88"/>
        <v>0</v>
      </c>
      <c r="E135" s="31">
        <f t="shared" si="88"/>
        <v>0</v>
      </c>
      <c r="F135" s="31">
        <f t="shared" si="88"/>
        <v>0</v>
      </c>
      <c r="G135" s="31">
        <f t="shared" si="88"/>
        <v>0</v>
      </c>
      <c r="H135" s="31">
        <f t="shared" si="88"/>
        <v>0</v>
      </c>
      <c r="I135" s="31">
        <f t="shared" si="88"/>
        <v>0</v>
      </c>
      <c r="J135" s="31">
        <f t="shared" si="88"/>
        <v>0</v>
      </c>
      <c r="K135" s="31">
        <f t="shared" si="88"/>
        <v>0</v>
      </c>
      <c r="L135" s="31">
        <f t="shared" si="88"/>
        <v>0</v>
      </c>
      <c r="M135" s="31">
        <f t="shared" si="88"/>
        <v>0</v>
      </c>
      <c r="N135" s="31">
        <f t="shared" si="88"/>
        <v>0</v>
      </c>
      <c r="O135" s="31">
        <f t="shared" si="88"/>
        <v>0</v>
      </c>
      <c r="P135" s="31">
        <f t="shared" si="88"/>
        <v>0</v>
      </c>
      <c r="Q135" s="31">
        <f t="shared" si="88"/>
        <v>0</v>
      </c>
      <c r="R135" s="31">
        <f t="shared" si="88"/>
        <v>0</v>
      </c>
    </row>
    <row r="136" spans="2:18">
      <c r="B136" s="106" t="s">
        <v>8</v>
      </c>
      <c r="C136" s="31">
        <f t="shared" ref="C136:R136" si="89">C122-C121</f>
        <v>0</v>
      </c>
      <c r="D136" s="31">
        <f t="shared" si="89"/>
        <v>0</v>
      </c>
      <c r="E136" s="31">
        <f t="shared" si="89"/>
        <v>0</v>
      </c>
      <c r="F136" s="31">
        <f t="shared" si="89"/>
        <v>0</v>
      </c>
      <c r="G136" s="31">
        <f t="shared" si="89"/>
        <v>0</v>
      </c>
      <c r="H136" s="31">
        <f t="shared" si="89"/>
        <v>0</v>
      </c>
      <c r="I136" s="31">
        <f t="shared" si="89"/>
        <v>0</v>
      </c>
      <c r="J136" s="31">
        <f t="shared" si="89"/>
        <v>0</v>
      </c>
      <c r="K136" s="31">
        <f t="shared" si="89"/>
        <v>0</v>
      </c>
      <c r="L136" s="31">
        <f t="shared" si="89"/>
        <v>0</v>
      </c>
      <c r="M136" s="31">
        <f t="shared" si="89"/>
        <v>0</v>
      </c>
      <c r="N136" s="31">
        <f t="shared" si="89"/>
        <v>0</v>
      </c>
      <c r="O136" s="31">
        <f t="shared" si="89"/>
        <v>0</v>
      </c>
      <c r="P136" s="31">
        <f t="shared" si="89"/>
        <v>0</v>
      </c>
      <c r="Q136" s="31">
        <f t="shared" si="89"/>
        <v>0</v>
      </c>
      <c r="R136" s="31">
        <f t="shared" si="89"/>
        <v>0</v>
      </c>
    </row>
    <row r="137" spans="2:18">
      <c r="B137" s="106" t="s">
        <v>9</v>
      </c>
      <c r="C137" s="31">
        <f t="shared" ref="C137:R137" si="90">C123-C122</f>
        <v>0</v>
      </c>
      <c r="D137" s="31">
        <f t="shared" si="90"/>
        <v>0</v>
      </c>
      <c r="E137" s="31">
        <f t="shared" si="90"/>
        <v>0</v>
      </c>
      <c r="F137" s="31">
        <f t="shared" si="90"/>
        <v>0</v>
      </c>
      <c r="G137" s="31">
        <f t="shared" si="90"/>
        <v>0</v>
      </c>
      <c r="H137" s="31">
        <f t="shared" si="90"/>
        <v>0</v>
      </c>
      <c r="I137" s="31">
        <f t="shared" si="90"/>
        <v>0</v>
      </c>
      <c r="J137" s="31">
        <f t="shared" si="90"/>
        <v>0</v>
      </c>
      <c r="K137" s="31">
        <f t="shared" si="90"/>
        <v>0</v>
      </c>
      <c r="L137" s="31">
        <f t="shared" si="90"/>
        <v>0</v>
      </c>
      <c r="M137" s="31">
        <f t="shared" si="90"/>
        <v>0</v>
      </c>
      <c r="N137" s="31">
        <f t="shared" si="90"/>
        <v>0</v>
      </c>
      <c r="O137" s="31">
        <f t="shared" si="90"/>
        <v>0</v>
      </c>
      <c r="P137" s="31">
        <f t="shared" si="90"/>
        <v>0</v>
      </c>
      <c r="Q137" s="31">
        <f t="shared" si="90"/>
        <v>0</v>
      </c>
      <c r="R137" s="31">
        <f t="shared" si="90"/>
        <v>0</v>
      </c>
    </row>
    <row r="138" spans="2:18">
      <c r="B138" s="106" t="s">
        <v>10</v>
      </c>
      <c r="C138" s="31">
        <f t="shared" ref="C138:R138" si="91">C124-C123</f>
        <v>0</v>
      </c>
      <c r="D138" s="31">
        <f t="shared" si="91"/>
        <v>0</v>
      </c>
      <c r="E138" s="31">
        <f t="shared" si="91"/>
        <v>0</v>
      </c>
      <c r="F138" s="31">
        <f t="shared" si="91"/>
        <v>0</v>
      </c>
      <c r="G138" s="31">
        <f t="shared" si="91"/>
        <v>0</v>
      </c>
      <c r="H138" s="31">
        <f t="shared" si="91"/>
        <v>0</v>
      </c>
      <c r="I138" s="31">
        <f t="shared" si="91"/>
        <v>0</v>
      </c>
      <c r="J138" s="31">
        <f t="shared" si="91"/>
        <v>0</v>
      </c>
      <c r="K138" s="31">
        <f t="shared" si="91"/>
        <v>0</v>
      </c>
      <c r="L138" s="31">
        <f t="shared" si="91"/>
        <v>0</v>
      </c>
      <c r="M138" s="31">
        <f t="shared" si="91"/>
        <v>0</v>
      </c>
      <c r="N138" s="31">
        <f t="shared" si="91"/>
        <v>0</v>
      </c>
      <c r="O138" s="31">
        <f t="shared" si="91"/>
        <v>0</v>
      </c>
      <c r="P138" s="31">
        <f t="shared" si="91"/>
        <v>0</v>
      </c>
      <c r="Q138" s="31">
        <f t="shared" si="91"/>
        <v>0</v>
      </c>
      <c r="R138" s="31">
        <f t="shared" si="91"/>
        <v>0</v>
      </c>
    </row>
    <row r="139" spans="2:18">
      <c r="B139" s="106" t="s">
        <v>11</v>
      </c>
      <c r="C139" s="31">
        <f t="shared" ref="C139:R139" si="92">C125-C124</f>
        <v>0</v>
      </c>
      <c r="D139" s="31">
        <f t="shared" si="92"/>
        <v>0</v>
      </c>
      <c r="E139" s="31">
        <f t="shared" si="92"/>
        <v>0</v>
      </c>
      <c r="F139" s="31">
        <f t="shared" si="92"/>
        <v>0</v>
      </c>
      <c r="G139" s="31">
        <f t="shared" si="92"/>
        <v>0</v>
      </c>
      <c r="H139" s="31">
        <f t="shared" si="92"/>
        <v>0</v>
      </c>
      <c r="I139" s="31">
        <f t="shared" si="92"/>
        <v>0</v>
      </c>
      <c r="J139" s="31">
        <f t="shared" si="92"/>
        <v>0</v>
      </c>
      <c r="K139" s="31">
        <f t="shared" si="92"/>
        <v>0</v>
      </c>
      <c r="L139" s="31">
        <f t="shared" si="92"/>
        <v>0</v>
      </c>
      <c r="M139" s="31">
        <f t="shared" si="92"/>
        <v>0</v>
      </c>
      <c r="N139" s="31">
        <f t="shared" si="92"/>
        <v>0</v>
      </c>
      <c r="O139" s="31">
        <f t="shared" si="92"/>
        <v>0</v>
      </c>
      <c r="P139" s="31">
        <f t="shared" si="92"/>
        <v>0</v>
      </c>
      <c r="Q139" s="31">
        <f t="shared" si="92"/>
        <v>0</v>
      </c>
      <c r="R139" s="31">
        <f t="shared" si="92"/>
        <v>0</v>
      </c>
    </row>
    <row r="140" spans="2:18">
      <c r="B140" s="106" t="s">
        <v>12</v>
      </c>
      <c r="C140" s="31">
        <f t="shared" ref="C140:R140" si="93">C126-C125</f>
        <v>0</v>
      </c>
      <c r="D140" s="31">
        <f t="shared" si="93"/>
        <v>0</v>
      </c>
      <c r="E140" s="31">
        <f t="shared" si="93"/>
        <v>0</v>
      </c>
      <c r="F140" s="31">
        <f t="shared" si="93"/>
        <v>0</v>
      </c>
      <c r="G140" s="31">
        <f t="shared" si="93"/>
        <v>0</v>
      </c>
      <c r="H140" s="31">
        <f t="shared" si="93"/>
        <v>0</v>
      </c>
      <c r="I140" s="31">
        <f t="shared" si="93"/>
        <v>0</v>
      </c>
      <c r="J140" s="31">
        <f t="shared" si="93"/>
        <v>0</v>
      </c>
      <c r="K140" s="31">
        <f t="shared" si="93"/>
        <v>0</v>
      </c>
      <c r="L140" s="31">
        <f t="shared" si="93"/>
        <v>0</v>
      </c>
      <c r="M140" s="31">
        <f t="shared" si="93"/>
        <v>0</v>
      </c>
      <c r="N140" s="31">
        <f t="shared" si="93"/>
        <v>0</v>
      </c>
      <c r="O140" s="31">
        <f t="shared" si="93"/>
        <v>0</v>
      </c>
      <c r="P140" s="31">
        <f t="shared" si="93"/>
        <v>0</v>
      </c>
      <c r="Q140" s="31">
        <f t="shared" si="93"/>
        <v>0</v>
      </c>
      <c r="R140" s="31">
        <f t="shared" si="93"/>
        <v>0</v>
      </c>
    </row>
    <row r="141" spans="2:18">
      <c r="B141" s="106" t="s">
        <v>13</v>
      </c>
      <c r="C141" s="31">
        <f t="shared" ref="C141:R141" si="94">C127-C126</f>
        <v>0</v>
      </c>
      <c r="D141" s="31">
        <f t="shared" si="94"/>
        <v>0</v>
      </c>
      <c r="E141" s="31">
        <f t="shared" si="94"/>
        <v>0</v>
      </c>
      <c r="F141" s="31">
        <f t="shared" si="94"/>
        <v>0</v>
      </c>
      <c r="G141" s="31">
        <f t="shared" si="94"/>
        <v>0</v>
      </c>
      <c r="H141" s="31">
        <f t="shared" si="94"/>
        <v>0</v>
      </c>
      <c r="I141" s="31">
        <f t="shared" si="94"/>
        <v>0</v>
      </c>
      <c r="J141" s="31">
        <f t="shared" si="94"/>
        <v>0</v>
      </c>
      <c r="K141" s="31">
        <f t="shared" si="94"/>
        <v>0</v>
      </c>
      <c r="L141" s="31">
        <f t="shared" si="94"/>
        <v>0</v>
      </c>
      <c r="M141" s="31">
        <f t="shared" si="94"/>
        <v>0</v>
      </c>
      <c r="N141" s="31">
        <f t="shared" si="94"/>
        <v>0</v>
      </c>
      <c r="O141" s="31">
        <f t="shared" si="94"/>
        <v>0</v>
      </c>
      <c r="P141" s="31">
        <f t="shared" si="94"/>
        <v>0</v>
      </c>
      <c r="Q141" s="31">
        <f t="shared" si="94"/>
        <v>0</v>
      </c>
      <c r="R141" s="31">
        <f t="shared" si="94"/>
        <v>0</v>
      </c>
    </row>
    <row r="142" spans="2:18">
      <c r="B142" s="106" t="s">
        <v>14</v>
      </c>
      <c r="C142" s="31">
        <f t="shared" ref="C142:R142" si="95">C128-C127</f>
        <v>0</v>
      </c>
      <c r="D142" s="31">
        <f t="shared" si="95"/>
        <v>0</v>
      </c>
      <c r="E142" s="31">
        <f t="shared" si="95"/>
        <v>0</v>
      </c>
      <c r="F142" s="31">
        <f t="shared" si="95"/>
        <v>0</v>
      </c>
      <c r="G142" s="31">
        <f t="shared" si="95"/>
        <v>0</v>
      </c>
      <c r="H142" s="31">
        <f t="shared" si="95"/>
        <v>0</v>
      </c>
      <c r="I142" s="31">
        <f t="shared" si="95"/>
        <v>0</v>
      </c>
      <c r="J142" s="31">
        <f t="shared" si="95"/>
        <v>0</v>
      </c>
      <c r="K142" s="31">
        <f t="shared" si="95"/>
        <v>0</v>
      </c>
      <c r="L142" s="31">
        <f t="shared" si="95"/>
        <v>0</v>
      </c>
      <c r="M142" s="31">
        <f t="shared" si="95"/>
        <v>0</v>
      </c>
      <c r="N142" s="31">
        <f t="shared" si="95"/>
        <v>0</v>
      </c>
      <c r="O142" s="31">
        <f t="shared" si="95"/>
        <v>0</v>
      </c>
      <c r="P142" s="31">
        <f t="shared" si="95"/>
        <v>0</v>
      </c>
      <c r="Q142" s="31">
        <f t="shared" si="95"/>
        <v>0</v>
      </c>
      <c r="R142" s="31">
        <f t="shared" si="95"/>
        <v>0</v>
      </c>
    </row>
    <row r="143" spans="2:18" ht="15.75" thickBot="1">
      <c r="B143" s="108" t="s">
        <v>15</v>
      </c>
      <c r="C143" s="32">
        <f>D117-C128</f>
        <v>0</v>
      </c>
      <c r="D143" s="32">
        <f t="shared" ref="D143" si="96">E117-D128</f>
        <v>0</v>
      </c>
      <c r="E143" s="32">
        <f t="shared" ref="E143" si="97">F117-E128</f>
        <v>0</v>
      </c>
      <c r="F143" s="32">
        <f t="shared" ref="F143" si="98">G117-F128</f>
        <v>0</v>
      </c>
      <c r="G143" s="32">
        <f t="shared" ref="G143" si="99">H117-G128</f>
        <v>0</v>
      </c>
      <c r="H143" s="32">
        <f t="shared" ref="H143" si="100">I117-H128</f>
        <v>0</v>
      </c>
      <c r="I143" s="32">
        <f t="shared" ref="I143" si="101">J117-I128</f>
        <v>0</v>
      </c>
      <c r="J143" s="32">
        <f t="shared" ref="J143" si="102">K117-J128</f>
        <v>0</v>
      </c>
      <c r="K143" s="32">
        <f t="shared" ref="K143" si="103">L117-K128</f>
        <v>0</v>
      </c>
      <c r="L143" s="32">
        <f t="shared" ref="L143" si="104">M117-L128</f>
        <v>0</v>
      </c>
      <c r="M143" s="32">
        <f t="shared" ref="M143" si="105">N117-M128</f>
        <v>0</v>
      </c>
      <c r="N143" s="32">
        <f t="shared" ref="N143" si="106">O117-N128</f>
        <v>0</v>
      </c>
      <c r="O143" s="32">
        <f t="shared" ref="O143" si="107">P117-O128</f>
        <v>0</v>
      </c>
      <c r="P143" s="32">
        <f t="shared" ref="P143" si="108">Q117-P128</f>
        <v>0</v>
      </c>
      <c r="Q143" s="32">
        <f t="shared" ref="Q143" si="109">R117-Q128</f>
        <v>0</v>
      </c>
      <c r="R143" s="214" t="s">
        <v>16</v>
      </c>
    </row>
    <row r="144" spans="2:18" ht="15.75" thickBot="1">
      <c r="B144" s="103" t="s">
        <v>60</v>
      </c>
      <c r="C144" s="115">
        <f t="shared" ref="C144:R144" si="110">SUM(C132:C143)</f>
        <v>0</v>
      </c>
      <c r="D144" s="115">
        <f t="shared" si="110"/>
        <v>0</v>
      </c>
      <c r="E144" s="115">
        <f t="shared" si="110"/>
        <v>0</v>
      </c>
      <c r="F144" s="115">
        <f t="shared" si="110"/>
        <v>0</v>
      </c>
      <c r="G144" s="115">
        <f t="shared" si="110"/>
        <v>0</v>
      </c>
      <c r="H144" s="115">
        <f t="shared" si="110"/>
        <v>0</v>
      </c>
      <c r="I144" s="115">
        <f t="shared" si="110"/>
        <v>0</v>
      </c>
      <c r="J144" s="115">
        <f t="shared" si="110"/>
        <v>0</v>
      </c>
      <c r="K144" s="115">
        <f t="shared" si="110"/>
        <v>0</v>
      </c>
      <c r="L144" s="115">
        <f t="shared" si="110"/>
        <v>0</v>
      </c>
      <c r="M144" s="115">
        <f t="shared" si="110"/>
        <v>0</v>
      </c>
      <c r="N144" s="115">
        <f t="shared" si="110"/>
        <v>0</v>
      </c>
      <c r="O144" s="115">
        <f t="shared" si="110"/>
        <v>0</v>
      </c>
      <c r="P144" s="115">
        <f t="shared" si="110"/>
        <v>0</v>
      </c>
      <c r="Q144" s="115">
        <f t="shared" si="110"/>
        <v>0</v>
      </c>
      <c r="R144" s="116">
        <f t="shared" si="110"/>
        <v>0</v>
      </c>
    </row>
    <row r="145" spans="2:18" ht="15.75" thickBot="1">
      <c r="B145" s="635" t="s">
        <v>63</v>
      </c>
      <c r="C145" s="636" t="s">
        <v>16</v>
      </c>
      <c r="D145" s="637" t="e">
        <f>-(1-D144/C144)</f>
        <v>#DIV/0!</v>
      </c>
      <c r="E145" s="637" t="e">
        <f t="shared" ref="E145" si="111">-(1-E144/D144)</f>
        <v>#DIV/0!</v>
      </c>
      <c r="F145" s="637" t="e">
        <f t="shared" ref="F145" si="112">-(1-F144/E144)</f>
        <v>#DIV/0!</v>
      </c>
      <c r="G145" s="637" t="e">
        <f t="shared" ref="G145" si="113">-(1-G144/F144)</f>
        <v>#DIV/0!</v>
      </c>
      <c r="H145" s="637" t="e">
        <f t="shared" ref="H145" si="114">-(1-H144/G144)</f>
        <v>#DIV/0!</v>
      </c>
      <c r="I145" s="637" t="e">
        <f t="shared" ref="I145" si="115">-(1-I144/H144)</f>
        <v>#DIV/0!</v>
      </c>
      <c r="J145" s="637" t="e">
        <f t="shared" ref="J145" si="116">-(1-J144/I144)</f>
        <v>#DIV/0!</v>
      </c>
      <c r="K145" s="637" t="e">
        <f t="shared" ref="K145" si="117">-(1-K144/J144)</f>
        <v>#DIV/0!</v>
      </c>
      <c r="L145" s="637" t="e">
        <f t="shared" ref="L145" si="118">-(1-L144/K144)</f>
        <v>#DIV/0!</v>
      </c>
      <c r="M145" s="637" t="e">
        <f t="shared" ref="M145" si="119">-(1-M144/L144)</f>
        <v>#DIV/0!</v>
      </c>
      <c r="N145" s="637" t="e">
        <f t="shared" ref="N145" si="120">-(1-N144/M144)</f>
        <v>#DIV/0!</v>
      </c>
      <c r="O145" s="637" t="e">
        <f t="shared" ref="O145" si="121">-(1-O144/N144)</f>
        <v>#DIV/0!</v>
      </c>
      <c r="P145" s="637" t="e">
        <f t="shared" ref="P145" si="122">-(1-P144/O144)</f>
        <v>#DIV/0!</v>
      </c>
      <c r="Q145" s="637" t="e">
        <f t="shared" ref="Q145" si="123">-(1-Q144/P144)</f>
        <v>#DIV/0!</v>
      </c>
      <c r="R145" s="638" t="e">
        <f t="shared" ref="R145" si="124">-(1-R144/Q144)</f>
        <v>#DIV/0!</v>
      </c>
    </row>
    <row r="147" spans="2:18" ht="30.75" customHeight="1" thickBot="1"/>
    <row r="148" spans="2:18" ht="21.75" thickBot="1">
      <c r="B148" s="1150" t="s">
        <v>323</v>
      </c>
      <c r="C148" s="1151"/>
      <c r="D148" s="1151"/>
      <c r="E148" s="1151"/>
      <c r="F148" s="1151"/>
      <c r="G148" s="1151"/>
      <c r="H148" s="1151"/>
      <c r="I148" s="1151"/>
      <c r="J148" s="1151"/>
      <c r="K148" s="1151"/>
      <c r="L148" s="1151"/>
      <c r="M148" s="1151"/>
      <c r="N148" s="1151"/>
      <c r="O148" s="1151"/>
      <c r="P148" s="1151"/>
      <c r="Q148" s="1151"/>
      <c r="R148" s="1152"/>
    </row>
    <row r="149" spans="2:18" ht="15.75" thickBot="1"/>
    <row r="150" spans="2:18" ht="24.75" customHeight="1" thickBot="1">
      <c r="B150" s="1153" t="s">
        <v>331</v>
      </c>
      <c r="C150" s="1154"/>
      <c r="D150" s="1154"/>
      <c r="E150" s="1154"/>
      <c r="F150" s="1154"/>
      <c r="G150" s="1154"/>
      <c r="H150" s="1154"/>
      <c r="I150" s="1154"/>
      <c r="J150" s="1154"/>
      <c r="K150" s="1154"/>
      <c r="L150" s="1154"/>
      <c r="M150" s="1154"/>
      <c r="N150" s="1154"/>
      <c r="O150" s="1154"/>
      <c r="P150" s="1154"/>
      <c r="Q150" s="1154"/>
      <c r="R150" s="1155"/>
    </row>
    <row r="151" spans="2:18" ht="15.75" thickBot="1">
      <c r="B151" s="100" t="s">
        <v>329</v>
      </c>
      <c r="C151" s="845" t="s">
        <v>328</v>
      </c>
      <c r="D151" s="1207" t="s">
        <v>327</v>
      </c>
      <c r="E151" s="1208"/>
      <c r="F151" s="1209"/>
      <c r="G151" s="1207" t="s">
        <v>324</v>
      </c>
      <c r="H151" s="1208"/>
      <c r="I151" s="1209"/>
      <c r="J151" s="1207" t="s">
        <v>325</v>
      </c>
      <c r="K151" s="1208"/>
      <c r="L151" s="1209"/>
      <c r="M151" s="1207" t="s">
        <v>326</v>
      </c>
      <c r="N151" s="1208"/>
      <c r="O151" s="1209"/>
      <c r="P151" s="1207" t="s">
        <v>330</v>
      </c>
      <c r="Q151" s="1208"/>
      <c r="R151" s="1209"/>
    </row>
    <row r="152" spans="2:18">
      <c r="B152" s="842"/>
      <c r="C152" s="846"/>
      <c r="D152" s="1204"/>
      <c r="E152" s="1205"/>
      <c r="F152" s="1206"/>
      <c r="G152" s="1204"/>
      <c r="H152" s="1205"/>
      <c r="I152" s="1206"/>
      <c r="J152" s="1204"/>
      <c r="K152" s="1205"/>
      <c r="L152" s="1206"/>
      <c r="M152" s="1204"/>
      <c r="N152" s="1205"/>
      <c r="O152" s="1206"/>
      <c r="P152" s="1204"/>
      <c r="Q152" s="1205"/>
      <c r="R152" s="1206"/>
    </row>
    <row r="153" spans="2:18">
      <c r="B153" s="843"/>
      <c r="C153" s="847"/>
      <c r="D153" s="1201"/>
      <c r="E153" s="1202"/>
      <c r="F153" s="1203"/>
      <c r="G153" s="1201"/>
      <c r="H153" s="1202"/>
      <c r="I153" s="1203"/>
      <c r="J153" s="1201"/>
      <c r="K153" s="1202"/>
      <c r="L153" s="1203"/>
      <c r="M153" s="1201"/>
      <c r="N153" s="1202"/>
      <c r="O153" s="1203"/>
      <c r="P153" s="1201"/>
      <c r="Q153" s="1202"/>
      <c r="R153" s="1203"/>
    </row>
    <row r="154" spans="2:18">
      <c r="B154" s="842"/>
      <c r="C154" s="846"/>
      <c r="D154" s="1201"/>
      <c r="E154" s="1202"/>
      <c r="F154" s="1203"/>
      <c r="G154" s="1201"/>
      <c r="H154" s="1202"/>
      <c r="I154" s="1203"/>
      <c r="J154" s="1201"/>
      <c r="K154" s="1202"/>
      <c r="L154" s="1203"/>
      <c r="M154" s="1201"/>
      <c r="N154" s="1202"/>
      <c r="O154" s="1203"/>
      <c r="P154" s="1201"/>
      <c r="Q154" s="1202"/>
      <c r="R154" s="1203"/>
    </row>
    <row r="155" spans="2:18">
      <c r="B155" s="842"/>
      <c r="C155" s="846"/>
      <c r="D155" s="1201"/>
      <c r="E155" s="1202"/>
      <c r="F155" s="1203"/>
      <c r="G155" s="1201"/>
      <c r="H155" s="1202"/>
      <c r="I155" s="1203"/>
      <c r="J155" s="1201"/>
      <c r="K155" s="1202"/>
      <c r="L155" s="1203"/>
      <c r="M155" s="1201"/>
      <c r="N155" s="1202"/>
      <c r="O155" s="1203"/>
      <c r="P155" s="1201"/>
      <c r="Q155" s="1202"/>
      <c r="R155" s="1203"/>
    </row>
    <row r="156" spans="2:18">
      <c r="B156" s="842"/>
      <c r="C156" s="846"/>
      <c r="D156" s="1201"/>
      <c r="E156" s="1202"/>
      <c r="F156" s="1203"/>
      <c r="G156" s="1201"/>
      <c r="H156" s="1202"/>
      <c r="I156" s="1203"/>
      <c r="J156" s="1201"/>
      <c r="K156" s="1202"/>
      <c r="L156" s="1203"/>
      <c r="M156" s="1201"/>
      <c r="N156" s="1202"/>
      <c r="O156" s="1203"/>
      <c r="P156" s="1201"/>
      <c r="Q156" s="1202"/>
      <c r="R156" s="1203"/>
    </row>
    <row r="157" spans="2:18">
      <c r="B157" s="842"/>
      <c r="C157" s="846"/>
      <c r="D157" s="1201"/>
      <c r="E157" s="1202"/>
      <c r="F157" s="1203"/>
      <c r="G157" s="1201"/>
      <c r="H157" s="1202"/>
      <c r="I157" s="1203"/>
      <c r="J157" s="1201"/>
      <c r="K157" s="1202"/>
      <c r="L157" s="1203"/>
      <c r="M157" s="1201"/>
      <c r="N157" s="1202"/>
      <c r="O157" s="1203"/>
      <c r="P157" s="1201"/>
      <c r="Q157" s="1202"/>
      <c r="R157" s="1203"/>
    </row>
    <row r="158" spans="2:18">
      <c r="B158" s="842"/>
      <c r="C158" s="846"/>
      <c r="D158" s="1201"/>
      <c r="E158" s="1202"/>
      <c r="F158" s="1203"/>
      <c r="G158" s="1201"/>
      <c r="H158" s="1202"/>
      <c r="I158" s="1203"/>
      <c r="J158" s="1201"/>
      <c r="K158" s="1202"/>
      <c r="L158" s="1203"/>
      <c r="M158" s="1201"/>
      <c r="N158" s="1202"/>
      <c r="O158" s="1203"/>
      <c r="P158" s="1201"/>
      <c r="Q158" s="1202"/>
      <c r="R158" s="1203"/>
    </row>
    <row r="159" spans="2:18">
      <c r="B159" s="842"/>
      <c r="C159" s="846"/>
      <c r="D159" s="1201"/>
      <c r="E159" s="1202"/>
      <c r="F159" s="1203"/>
      <c r="G159" s="1201"/>
      <c r="H159" s="1202"/>
      <c r="I159" s="1203"/>
      <c r="J159" s="1201"/>
      <c r="K159" s="1202"/>
      <c r="L159" s="1203"/>
      <c r="M159" s="1201"/>
      <c r="N159" s="1202"/>
      <c r="O159" s="1203"/>
      <c r="P159" s="1201"/>
      <c r="Q159" s="1202"/>
      <c r="R159" s="1203"/>
    </row>
    <row r="160" spans="2:18">
      <c r="B160" s="842"/>
      <c r="C160" s="846"/>
      <c r="D160" s="1201"/>
      <c r="E160" s="1202"/>
      <c r="F160" s="1203"/>
      <c r="G160" s="1201"/>
      <c r="H160" s="1202"/>
      <c r="I160" s="1203"/>
      <c r="J160" s="1201"/>
      <c r="K160" s="1202"/>
      <c r="L160" s="1203"/>
      <c r="M160" s="1201"/>
      <c r="N160" s="1202"/>
      <c r="O160" s="1203"/>
      <c r="P160" s="1201"/>
      <c r="Q160" s="1202"/>
      <c r="R160" s="1203"/>
    </row>
    <row r="161" spans="2:18">
      <c r="B161" s="842"/>
      <c r="C161" s="846"/>
      <c r="D161" s="1201"/>
      <c r="E161" s="1202"/>
      <c r="F161" s="1203"/>
      <c r="G161" s="1201"/>
      <c r="H161" s="1202"/>
      <c r="I161" s="1203"/>
      <c r="J161" s="1201"/>
      <c r="K161" s="1202"/>
      <c r="L161" s="1203"/>
      <c r="M161" s="1201"/>
      <c r="N161" s="1202"/>
      <c r="O161" s="1203"/>
      <c r="P161" s="1201"/>
      <c r="Q161" s="1202"/>
      <c r="R161" s="1203"/>
    </row>
    <row r="162" spans="2:18">
      <c r="B162" s="842"/>
      <c r="C162" s="846"/>
      <c r="D162" s="1201"/>
      <c r="E162" s="1202"/>
      <c r="F162" s="1203"/>
      <c r="G162" s="1201"/>
      <c r="H162" s="1202"/>
      <c r="I162" s="1203"/>
      <c r="J162" s="1201"/>
      <c r="K162" s="1202"/>
      <c r="L162" s="1203"/>
      <c r="M162" s="1201"/>
      <c r="N162" s="1202"/>
      <c r="O162" s="1203"/>
      <c r="P162" s="1201"/>
      <c r="Q162" s="1202"/>
      <c r="R162" s="1203"/>
    </row>
    <row r="163" spans="2:18" ht="15.75" thickBot="1">
      <c r="B163" s="844"/>
      <c r="C163" s="848"/>
      <c r="D163" s="1210"/>
      <c r="E163" s="1211"/>
      <c r="F163" s="1212"/>
      <c r="G163" s="1210"/>
      <c r="H163" s="1211"/>
      <c r="I163" s="1212"/>
      <c r="J163" s="1210"/>
      <c r="K163" s="1211"/>
      <c r="L163" s="1212"/>
      <c r="M163" s="1210"/>
      <c r="N163" s="1211"/>
      <c r="O163" s="1212"/>
      <c r="P163" s="1210"/>
      <c r="Q163" s="1211"/>
      <c r="R163" s="1212"/>
    </row>
  </sheetData>
  <mergeCells count="82">
    <mergeCell ref="P161:R161"/>
    <mergeCell ref="P162:R162"/>
    <mergeCell ref="P163:R163"/>
    <mergeCell ref="B150:R150"/>
    <mergeCell ref="D151:F151"/>
    <mergeCell ref="D152:F152"/>
    <mergeCell ref="D153:F153"/>
    <mergeCell ref="D154:F154"/>
    <mergeCell ref="D155:F155"/>
    <mergeCell ref="D156:F156"/>
    <mergeCell ref="D157:F157"/>
    <mergeCell ref="D158:F158"/>
    <mergeCell ref="D159:F159"/>
    <mergeCell ref="D160:F160"/>
    <mergeCell ref="D161:F161"/>
    <mergeCell ref="P156:R156"/>
    <mergeCell ref="P157:R157"/>
    <mergeCell ref="P158:R158"/>
    <mergeCell ref="P159:R159"/>
    <mergeCell ref="P160:R160"/>
    <mergeCell ref="P151:R151"/>
    <mergeCell ref="P152:R152"/>
    <mergeCell ref="P153:R153"/>
    <mergeCell ref="P154:R154"/>
    <mergeCell ref="P155:R155"/>
    <mergeCell ref="J161:L161"/>
    <mergeCell ref="J162:L162"/>
    <mergeCell ref="J163:L163"/>
    <mergeCell ref="M151:O151"/>
    <mergeCell ref="M152:O152"/>
    <mergeCell ref="M153:O153"/>
    <mergeCell ref="M154:O154"/>
    <mergeCell ref="M155:O155"/>
    <mergeCell ref="M156:O156"/>
    <mergeCell ref="M157:O157"/>
    <mergeCell ref="M158:O158"/>
    <mergeCell ref="M159:O159"/>
    <mergeCell ref="M160:O160"/>
    <mergeCell ref="M161:O161"/>
    <mergeCell ref="M162:O162"/>
    <mergeCell ref="M163:O163"/>
    <mergeCell ref="J156:L156"/>
    <mergeCell ref="J157:L157"/>
    <mergeCell ref="J158:L158"/>
    <mergeCell ref="J159:L159"/>
    <mergeCell ref="J160:L160"/>
    <mergeCell ref="J151:L151"/>
    <mergeCell ref="J152:L152"/>
    <mergeCell ref="J153:L153"/>
    <mergeCell ref="J154:L154"/>
    <mergeCell ref="J155:L155"/>
    <mergeCell ref="G153:I153"/>
    <mergeCell ref="G152:I152"/>
    <mergeCell ref="G151:I151"/>
    <mergeCell ref="D162:F162"/>
    <mergeCell ref="D163:F163"/>
    <mergeCell ref="G158:I158"/>
    <mergeCell ref="G157:I157"/>
    <mergeCell ref="G156:I156"/>
    <mergeCell ref="G155:I155"/>
    <mergeCell ref="G154:I154"/>
    <mergeCell ref="G163:I163"/>
    <mergeCell ref="G162:I162"/>
    <mergeCell ref="G161:I161"/>
    <mergeCell ref="G160:I160"/>
    <mergeCell ref="G159:I159"/>
    <mergeCell ref="B113:R113"/>
    <mergeCell ref="B115:R115"/>
    <mergeCell ref="B130:R130"/>
    <mergeCell ref="B148:R148"/>
    <mergeCell ref="B43:R43"/>
    <mergeCell ref="B58:R58"/>
    <mergeCell ref="B4:R4"/>
    <mergeCell ref="B111:R111"/>
    <mergeCell ref="B2:R2"/>
    <mergeCell ref="B6:R6"/>
    <mergeCell ref="B8:R8"/>
    <mergeCell ref="B23:R23"/>
    <mergeCell ref="B41:R41"/>
    <mergeCell ref="B76:R76"/>
    <mergeCell ref="B78:R78"/>
    <mergeCell ref="B93:R93"/>
  </mergeCells>
  <conditionalFormatting sqref="C37:R37">
    <cfRule type="colorScale" priority="4">
      <colorScale>
        <cfvo type="min"/>
        <cfvo type="percentile" val="50"/>
        <cfvo type="max"/>
        <color rgb="FF63BE7B"/>
        <color rgb="FFFCFCFF"/>
        <color rgb="FFF8696B"/>
      </colorScale>
    </cfRule>
  </conditionalFormatting>
  <conditionalFormatting sqref="C72:R72">
    <cfRule type="colorScale" priority="3">
      <colorScale>
        <cfvo type="min"/>
        <cfvo type="percentile" val="50"/>
        <cfvo type="max"/>
        <color rgb="FF63BE7B"/>
        <color rgb="FFFCFCFF"/>
        <color rgb="FFF8696B"/>
      </colorScale>
    </cfRule>
  </conditionalFormatting>
  <conditionalFormatting sqref="C144:R144">
    <cfRule type="colorScale" priority="2">
      <colorScale>
        <cfvo type="min"/>
        <cfvo type="percentile" val="50"/>
        <cfvo type="max"/>
        <color rgb="FF63BE7B"/>
        <color rgb="FFFCFCFF"/>
        <color rgb="FFF8696B"/>
      </colorScale>
    </cfRule>
  </conditionalFormatting>
  <conditionalFormatting sqref="C107:R107">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G158"/>
  <sheetViews>
    <sheetView showGridLines="0" topLeftCell="A118" zoomScale="85" zoomScaleNormal="85" workbookViewId="0">
      <selection activeCell="R139" sqref="R139"/>
    </sheetView>
  </sheetViews>
  <sheetFormatPr baseColWidth="10" defaultRowHeight="15"/>
  <cols>
    <col min="1" max="1" width="5.28515625" style="2" customWidth="1"/>
    <col min="2" max="2" width="18.28515625" style="2" customWidth="1"/>
    <col min="3" max="18" width="10.85546875" customWidth="1"/>
    <col min="19" max="19" width="3.42578125" style="2" customWidth="1"/>
    <col min="20" max="20" width="14.85546875" style="2" customWidth="1"/>
    <col min="21" max="33" width="10.85546875" style="2"/>
  </cols>
  <sheetData>
    <row r="1" spans="1:33" s="2" customFormat="1"/>
    <row r="2" spans="1:33" ht="49.5" customHeight="1">
      <c r="B2" s="1099" t="s">
        <v>302</v>
      </c>
      <c r="C2" s="1129"/>
      <c r="D2" s="1129"/>
      <c r="E2" s="1129"/>
      <c r="F2" s="1129"/>
      <c r="G2" s="1129"/>
      <c r="H2" s="1129"/>
      <c r="I2" s="1129"/>
      <c r="J2" s="1129"/>
      <c r="K2" s="1129"/>
      <c r="L2" s="1129"/>
      <c r="M2" s="1129"/>
      <c r="N2" s="1129"/>
      <c r="O2" s="1129"/>
      <c r="P2" s="1129"/>
      <c r="Q2" s="1129"/>
      <c r="R2" s="1130"/>
      <c r="S2" s="49"/>
    </row>
    <row r="3" spans="1:33" s="2" customFormat="1" ht="26.25" customHeight="1" thickBot="1"/>
    <row r="4" spans="1:33" s="46" customFormat="1" ht="24.6" customHeight="1" thickBot="1">
      <c r="A4" s="45"/>
      <c r="B4" s="1150" t="s">
        <v>94</v>
      </c>
      <c r="C4" s="1151"/>
      <c r="D4" s="1151"/>
      <c r="E4" s="1151"/>
      <c r="F4" s="1151"/>
      <c r="G4" s="1151"/>
      <c r="H4" s="1151"/>
      <c r="I4" s="1151"/>
      <c r="J4" s="1151"/>
      <c r="K4" s="1151"/>
      <c r="L4" s="1151"/>
      <c r="M4" s="1151"/>
      <c r="N4" s="1151"/>
      <c r="O4" s="1151"/>
      <c r="P4" s="1151"/>
      <c r="Q4" s="1151"/>
      <c r="R4" s="1152"/>
      <c r="S4" s="45"/>
      <c r="T4" s="45"/>
      <c r="U4" s="45"/>
      <c r="V4" s="45"/>
      <c r="W4" s="45"/>
      <c r="X4" s="45"/>
      <c r="Y4" s="45"/>
      <c r="Z4" s="45"/>
      <c r="AA4" s="45"/>
      <c r="AB4" s="45"/>
      <c r="AC4" s="45"/>
      <c r="AD4" s="45"/>
      <c r="AE4" s="45"/>
      <c r="AF4" s="45"/>
      <c r="AG4" s="45"/>
    </row>
    <row r="5" spans="1:33" s="2" customFormat="1" ht="15.75" thickBot="1"/>
    <row r="6" spans="1:33" ht="24.95" customHeight="1" thickBot="1">
      <c r="A6" s="20"/>
      <c r="B6" s="1198" t="s">
        <v>320</v>
      </c>
      <c r="C6" s="1199"/>
      <c r="D6" s="1199"/>
      <c r="E6" s="1199"/>
      <c r="F6" s="1199"/>
      <c r="G6" s="1199"/>
      <c r="H6" s="1199"/>
      <c r="I6" s="1199"/>
      <c r="J6" s="1199"/>
      <c r="K6" s="1199"/>
      <c r="L6" s="1199"/>
      <c r="M6" s="1199"/>
      <c r="N6" s="1199"/>
      <c r="O6" s="1199"/>
      <c r="P6" s="1199"/>
      <c r="Q6" s="1199"/>
      <c r="R6" s="1200"/>
    </row>
    <row r="7" spans="1:33" ht="15.75" thickBot="1">
      <c r="A7" s="20"/>
      <c r="B7" s="33" t="s">
        <v>44</v>
      </c>
      <c r="C7" s="100">
        <v>2010</v>
      </c>
      <c r="D7" s="101">
        <v>2011</v>
      </c>
      <c r="E7" s="101">
        <v>2012</v>
      </c>
      <c r="F7" s="101">
        <v>2013</v>
      </c>
      <c r="G7" s="101">
        <v>2014</v>
      </c>
      <c r="H7" s="101">
        <v>2015</v>
      </c>
      <c r="I7" s="101">
        <v>2016</v>
      </c>
      <c r="J7" s="101">
        <v>2017</v>
      </c>
      <c r="K7" s="101">
        <v>2018</v>
      </c>
      <c r="L7" s="101">
        <v>2019</v>
      </c>
      <c r="M7" s="101">
        <v>2020</v>
      </c>
      <c r="N7" s="101">
        <v>2021</v>
      </c>
      <c r="O7" s="101">
        <v>2022</v>
      </c>
      <c r="P7" s="101">
        <v>2023</v>
      </c>
      <c r="Q7" s="101">
        <v>2024</v>
      </c>
      <c r="R7" s="102">
        <v>2025</v>
      </c>
    </row>
    <row r="8" spans="1:33">
      <c r="A8" s="20"/>
      <c r="B8" s="117" t="s">
        <v>4</v>
      </c>
      <c r="C8" s="725">
        <v>0</v>
      </c>
      <c r="D8" s="726">
        <v>0</v>
      </c>
      <c r="E8" s="726">
        <v>0</v>
      </c>
      <c r="F8" s="726">
        <v>0</v>
      </c>
      <c r="G8" s="726">
        <v>0</v>
      </c>
      <c r="H8" s="726">
        <v>0</v>
      </c>
      <c r="I8" s="726">
        <v>0</v>
      </c>
      <c r="J8" s="726">
        <v>0</v>
      </c>
      <c r="K8" s="726">
        <v>0</v>
      </c>
      <c r="L8" s="726">
        <v>0</v>
      </c>
      <c r="M8" s="726">
        <v>0</v>
      </c>
      <c r="N8" s="726">
        <v>0</v>
      </c>
      <c r="O8" s="726">
        <v>0</v>
      </c>
      <c r="P8" s="726">
        <v>0</v>
      </c>
      <c r="Q8" s="726">
        <v>0</v>
      </c>
      <c r="R8" s="722">
        <v>0</v>
      </c>
    </row>
    <row r="9" spans="1:33">
      <c r="A9" s="20"/>
      <c r="B9" s="107" t="s">
        <v>5</v>
      </c>
      <c r="C9" s="719">
        <v>0</v>
      </c>
      <c r="D9" s="720">
        <v>0</v>
      </c>
      <c r="E9" s="720">
        <v>0</v>
      </c>
      <c r="F9" s="720">
        <v>0</v>
      </c>
      <c r="G9" s="720">
        <v>0</v>
      </c>
      <c r="H9" s="720">
        <v>0</v>
      </c>
      <c r="I9" s="720">
        <v>0</v>
      </c>
      <c r="J9" s="720">
        <v>0</v>
      </c>
      <c r="K9" s="720">
        <v>0</v>
      </c>
      <c r="L9" s="720">
        <v>0</v>
      </c>
      <c r="M9" s="720">
        <v>0</v>
      </c>
      <c r="N9" s="720">
        <v>0</v>
      </c>
      <c r="O9" s="720">
        <v>0</v>
      </c>
      <c r="P9" s="720">
        <v>0</v>
      </c>
      <c r="Q9" s="720">
        <v>0</v>
      </c>
      <c r="R9" s="723">
        <v>0</v>
      </c>
    </row>
    <row r="10" spans="1:33">
      <c r="A10" s="20"/>
      <c r="B10" s="106" t="s">
        <v>6</v>
      </c>
      <c r="C10" s="719">
        <v>0</v>
      </c>
      <c r="D10" s="720">
        <v>0</v>
      </c>
      <c r="E10" s="720">
        <v>0</v>
      </c>
      <c r="F10" s="720">
        <v>0</v>
      </c>
      <c r="G10" s="720">
        <v>0</v>
      </c>
      <c r="H10" s="720">
        <v>0</v>
      </c>
      <c r="I10" s="720">
        <v>0</v>
      </c>
      <c r="J10" s="720">
        <v>0</v>
      </c>
      <c r="K10" s="720">
        <v>0</v>
      </c>
      <c r="L10" s="720">
        <v>0</v>
      </c>
      <c r="M10" s="720">
        <v>0</v>
      </c>
      <c r="N10" s="720">
        <v>0</v>
      </c>
      <c r="O10" s="720">
        <v>0</v>
      </c>
      <c r="P10" s="720">
        <v>0</v>
      </c>
      <c r="Q10" s="720">
        <v>0</v>
      </c>
      <c r="R10" s="723">
        <v>0</v>
      </c>
    </row>
    <row r="11" spans="1:33">
      <c r="A11" s="20"/>
      <c r="B11" s="106" t="s">
        <v>7</v>
      </c>
      <c r="C11" s="719">
        <v>0</v>
      </c>
      <c r="D11" s="720">
        <v>0</v>
      </c>
      <c r="E11" s="720">
        <v>0</v>
      </c>
      <c r="F11" s="720">
        <v>0</v>
      </c>
      <c r="G11" s="720">
        <v>0</v>
      </c>
      <c r="H11" s="720">
        <v>0</v>
      </c>
      <c r="I11" s="720">
        <v>0</v>
      </c>
      <c r="J11" s="720">
        <v>0</v>
      </c>
      <c r="K11" s="720">
        <v>0</v>
      </c>
      <c r="L11" s="720">
        <v>0</v>
      </c>
      <c r="M11" s="720">
        <v>0</v>
      </c>
      <c r="N11" s="720">
        <v>0</v>
      </c>
      <c r="O11" s="720">
        <v>0</v>
      </c>
      <c r="P11" s="720">
        <v>0</v>
      </c>
      <c r="Q11" s="720">
        <v>0</v>
      </c>
      <c r="R11" s="723">
        <v>0</v>
      </c>
    </row>
    <row r="12" spans="1:33">
      <c r="A12" s="20"/>
      <c r="B12" s="106" t="s">
        <v>8</v>
      </c>
      <c r="C12" s="719">
        <v>0</v>
      </c>
      <c r="D12" s="720">
        <v>0</v>
      </c>
      <c r="E12" s="720">
        <v>0</v>
      </c>
      <c r="F12" s="720">
        <v>0</v>
      </c>
      <c r="G12" s="720">
        <v>0</v>
      </c>
      <c r="H12" s="720">
        <v>0</v>
      </c>
      <c r="I12" s="720">
        <v>0</v>
      </c>
      <c r="J12" s="720">
        <v>0</v>
      </c>
      <c r="K12" s="720">
        <v>0</v>
      </c>
      <c r="L12" s="720">
        <v>0</v>
      </c>
      <c r="M12" s="720">
        <v>0</v>
      </c>
      <c r="N12" s="720">
        <v>0</v>
      </c>
      <c r="O12" s="720">
        <v>0</v>
      </c>
      <c r="P12" s="720">
        <v>0</v>
      </c>
      <c r="Q12" s="720">
        <v>0</v>
      </c>
      <c r="R12" s="723">
        <v>0</v>
      </c>
    </row>
    <row r="13" spans="1:33">
      <c r="A13" s="20"/>
      <c r="B13" s="106" t="s">
        <v>9</v>
      </c>
      <c r="C13" s="719">
        <v>0</v>
      </c>
      <c r="D13" s="720">
        <v>0</v>
      </c>
      <c r="E13" s="720">
        <v>0</v>
      </c>
      <c r="F13" s="720">
        <v>0</v>
      </c>
      <c r="G13" s="720">
        <v>0</v>
      </c>
      <c r="H13" s="720">
        <v>0</v>
      </c>
      <c r="I13" s="720">
        <v>0</v>
      </c>
      <c r="J13" s="720">
        <v>0</v>
      </c>
      <c r="K13" s="720">
        <v>0</v>
      </c>
      <c r="L13" s="720">
        <v>0</v>
      </c>
      <c r="M13" s="720">
        <v>0</v>
      </c>
      <c r="N13" s="720">
        <v>0</v>
      </c>
      <c r="O13" s="720">
        <v>0</v>
      </c>
      <c r="P13" s="720">
        <v>0</v>
      </c>
      <c r="Q13" s="720">
        <v>0</v>
      </c>
      <c r="R13" s="723">
        <v>0</v>
      </c>
    </row>
    <row r="14" spans="1:33">
      <c r="A14" s="20"/>
      <c r="B14" s="106" t="s">
        <v>10</v>
      </c>
      <c r="C14" s="719">
        <v>0</v>
      </c>
      <c r="D14" s="720">
        <v>0</v>
      </c>
      <c r="E14" s="720">
        <v>0</v>
      </c>
      <c r="F14" s="720">
        <v>0</v>
      </c>
      <c r="G14" s="720">
        <v>0</v>
      </c>
      <c r="H14" s="720">
        <v>0</v>
      </c>
      <c r="I14" s="720">
        <v>0</v>
      </c>
      <c r="J14" s="720">
        <v>0</v>
      </c>
      <c r="K14" s="720">
        <v>0</v>
      </c>
      <c r="L14" s="720">
        <v>0</v>
      </c>
      <c r="M14" s="720">
        <v>0</v>
      </c>
      <c r="N14" s="720">
        <v>0</v>
      </c>
      <c r="O14" s="720">
        <v>0</v>
      </c>
      <c r="P14" s="720">
        <v>0</v>
      </c>
      <c r="Q14" s="720">
        <v>0</v>
      </c>
      <c r="R14" s="723">
        <v>0</v>
      </c>
    </row>
    <row r="15" spans="1:33">
      <c r="A15" s="20"/>
      <c r="B15" s="106" t="s">
        <v>11</v>
      </c>
      <c r="C15" s="719">
        <v>0</v>
      </c>
      <c r="D15" s="720">
        <v>0</v>
      </c>
      <c r="E15" s="720">
        <v>0</v>
      </c>
      <c r="F15" s="720">
        <v>0</v>
      </c>
      <c r="G15" s="720">
        <v>0</v>
      </c>
      <c r="H15" s="720">
        <v>0</v>
      </c>
      <c r="I15" s="720">
        <v>0</v>
      </c>
      <c r="J15" s="720">
        <v>0</v>
      </c>
      <c r="K15" s="720">
        <v>0</v>
      </c>
      <c r="L15" s="720">
        <v>0</v>
      </c>
      <c r="M15" s="720">
        <v>0</v>
      </c>
      <c r="N15" s="720">
        <v>0</v>
      </c>
      <c r="O15" s="720">
        <v>0</v>
      </c>
      <c r="P15" s="720">
        <v>0</v>
      </c>
      <c r="Q15" s="720">
        <v>0</v>
      </c>
      <c r="R15" s="723">
        <v>0</v>
      </c>
    </row>
    <row r="16" spans="1:33">
      <c r="A16" s="20"/>
      <c r="B16" s="106" t="s">
        <v>12</v>
      </c>
      <c r="C16" s="719">
        <v>0</v>
      </c>
      <c r="D16" s="720">
        <v>0</v>
      </c>
      <c r="E16" s="720">
        <v>0</v>
      </c>
      <c r="F16" s="720">
        <v>0</v>
      </c>
      <c r="G16" s="720">
        <v>0</v>
      </c>
      <c r="H16" s="720">
        <v>0</v>
      </c>
      <c r="I16" s="720">
        <v>0</v>
      </c>
      <c r="J16" s="720">
        <v>0</v>
      </c>
      <c r="K16" s="720">
        <v>0</v>
      </c>
      <c r="L16" s="720">
        <v>0</v>
      </c>
      <c r="M16" s="720">
        <v>0</v>
      </c>
      <c r="N16" s="720">
        <v>0</v>
      </c>
      <c r="O16" s="720">
        <v>0</v>
      </c>
      <c r="P16" s="720">
        <v>0</v>
      </c>
      <c r="Q16" s="720">
        <v>0</v>
      </c>
      <c r="R16" s="723">
        <v>0</v>
      </c>
    </row>
    <row r="17" spans="1:18">
      <c r="A17" s="20"/>
      <c r="B17" s="106" t="s">
        <v>13</v>
      </c>
      <c r="C17" s="719">
        <v>0</v>
      </c>
      <c r="D17" s="720">
        <v>0</v>
      </c>
      <c r="E17" s="720">
        <v>0</v>
      </c>
      <c r="F17" s="720">
        <v>0</v>
      </c>
      <c r="G17" s="720">
        <v>0</v>
      </c>
      <c r="H17" s="720">
        <v>0</v>
      </c>
      <c r="I17" s="720">
        <v>0</v>
      </c>
      <c r="J17" s="720">
        <v>0</v>
      </c>
      <c r="K17" s="720">
        <v>0</v>
      </c>
      <c r="L17" s="720">
        <v>0</v>
      </c>
      <c r="M17" s="720">
        <v>0</v>
      </c>
      <c r="N17" s="720">
        <v>0</v>
      </c>
      <c r="O17" s="720">
        <v>0</v>
      </c>
      <c r="P17" s="720">
        <v>0</v>
      </c>
      <c r="Q17" s="720">
        <v>0</v>
      </c>
      <c r="R17" s="723">
        <v>0</v>
      </c>
    </row>
    <row r="18" spans="1:18">
      <c r="A18" s="20"/>
      <c r="B18" s="106" t="s">
        <v>14</v>
      </c>
      <c r="C18" s="719">
        <v>0</v>
      </c>
      <c r="D18" s="720">
        <v>0</v>
      </c>
      <c r="E18" s="720">
        <v>0</v>
      </c>
      <c r="F18" s="720">
        <v>0</v>
      </c>
      <c r="G18" s="720">
        <v>0</v>
      </c>
      <c r="H18" s="720">
        <v>0</v>
      </c>
      <c r="I18" s="720">
        <v>0</v>
      </c>
      <c r="J18" s="720">
        <v>0</v>
      </c>
      <c r="K18" s="720">
        <v>0</v>
      </c>
      <c r="L18" s="720">
        <v>0</v>
      </c>
      <c r="M18" s="720">
        <v>0</v>
      </c>
      <c r="N18" s="720">
        <v>0</v>
      </c>
      <c r="O18" s="720">
        <v>0</v>
      </c>
      <c r="P18" s="720">
        <v>0</v>
      </c>
      <c r="Q18" s="720">
        <v>0</v>
      </c>
      <c r="R18" s="723">
        <v>0</v>
      </c>
    </row>
    <row r="19" spans="1:18" ht="15.75" thickBot="1">
      <c r="A19" s="20"/>
      <c r="B19" s="118" t="s">
        <v>15</v>
      </c>
      <c r="C19" s="686">
        <v>0</v>
      </c>
      <c r="D19" s="727">
        <v>0</v>
      </c>
      <c r="E19" s="727">
        <v>0</v>
      </c>
      <c r="F19" s="727">
        <v>0</v>
      </c>
      <c r="G19" s="727">
        <v>0</v>
      </c>
      <c r="H19" s="727">
        <v>0</v>
      </c>
      <c r="I19" s="727">
        <v>0</v>
      </c>
      <c r="J19" s="727">
        <v>0</v>
      </c>
      <c r="K19" s="727">
        <v>0</v>
      </c>
      <c r="L19" s="727">
        <v>0</v>
      </c>
      <c r="M19" s="727">
        <v>0</v>
      </c>
      <c r="N19" s="727">
        <v>0</v>
      </c>
      <c r="O19" s="727">
        <v>0</v>
      </c>
      <c r="P19" s="727">
        <v>0</v>
      </c>
      <c r="Q19" s="727">
        <v>0</v>
      </c>
      <c r="R19" s="724">
        <v>0</v>
      </c>
    </row>
    <row r="20" spans="1:18" ht="15.75" thickBot="1">
      <c r="A20" s="20"/>
      <c r="C20" s="2"/>
      <c r="D20" s="2"/>
      <c r="E20" s="2"/>
      <c r="F20" s="2"/>
      <c r="G20" s="2"/>
      <c r="H20" s="2"/>
      <c r="I20" s="2"/>
      <c r="J20" s="2"/>
      <c r="K20" s="2"/>
      <c r="L20" s="2"/>
      <c r="M20" s="2"/>
      <c r="N20" s="2"/>
      <c r="O20" s="2"/>
      <c r="P20" s="2"/>
      <c r="Q20" s="2"/>
      <c r="R20" s="10"/>
    </row>
    <row r="21" spans="1:18" ht="24.95" customHeight="1" thickBot="1">
      <c r="A21" s="20"/>
      <c r="B21" s="1153" t="s">
        <v>321</v>
      </c>
      <c r="C21" s="1154"/>
      <c r="D21" s="1154"/>
      <c r="E21" s="1154"/>
      <c r="F21" s="1154"/>
      <c r="G21" s="1154"/>
      <c r="H21" s="1154"/>
      <c r="I21" s="1154"/>
      <c r="J21" s="1154"/>
      <c r="K21" s="1154"/>
      <c r="L21" s="1154"/>
      <c r="M21" s="1154"/>
      <c r="N21" s="1154"/>
      <c r="O21" s="1154"/>
      <c r="P21" s="1154"/>
      <c r="Q21" s="1154"/>
      <c r="R21" s="1155"/>
    </row>
    <row r="22" spans="1:18" ht="15.75" thickBot="1">
      <c r="A22" s="20"/>
      <c r="B22" s="34" t="s">
        <v>45</v>
      </c>
      <c r="C22" s="100">
        <v>2010</v>
      </c>
      <c r="D22" s="101">
        <v>2011</v>
      </c>
      <c r="E22" s="101">
        <v>2012</v>
      </c>
      <c r="F22" s="101">
        <v>2013</v>
      </c>
      <c r="G22" s="101">
        <v>2014</v>
      </c>
      <c r="H22" s="101">
        <v>2015</v>
      </c>
      <c r="I22" s="101">
        <v>2016</v>
      </c>
      <c r="J22" s="101">
        <v>2017</v>
      </c>
      <c r="K22" s="101">
        <v>2018</v>
      </c>
      <c r="L22" s="101">
        <v>2019</v>
      </c>
      <c r="M22" s="101">
        <v>2020</v>
      </c>
      <c r="N22" s="101">
        <v>2021</v>
      </c>
      <c r="O22" s="101">
        <v>2022</v>
      </c>
      <c r="P22" s="101">
        <v>2023</v>
      </c>
      <c r="Q22" s="101">
        <v>2024</v>
      </c>
      <c r="R22" s="102">
        <v>2025</v>
      </c>
    </row>
    <row r="23" spans="1:18" s="2" customFormat="1">
      <c r="A23" s="20"/>
      <c r="B23" s="106" t="s">
        <v>4</v>
      </c>
      <c r="C23" s="197" t="str">
        <f>IF(OR(C9=0,C8=0),"",C9-C8)</f>
        <v/>
      </c>
      <c r="D23" s="197" t="str">
        <f t="shared" ref="D23:R33" si="0">IF(OR(D9=0,D8=0),"",D9-D8)</f>
        <v/>
      </c>
      <c r="E23" s="197" t="str">
        <f t="shared" si="0"/>
        <v/>
      </c>
      <c r="F23" s="197" t="str">
        <f t="shared" si="0"/>
        <v/>
      </c>
      <c r="G23" s="197" t="str">
        <f t="shared" si="0"/>
        <v/>
      </c>
      <c r="H23" s="197" t="str">
        <f t="shared" si="0"/>
        <v/>
      </c>
      <c r="I23" s="197" t="str">
        <f t="shared" si="0"/>
        <v/>
      </c>
      <c r="J23" s="197" t="str">
        <f t="shared" si="0"/>
        <v/>
      </c>
      <c r="K23" s="197" t="str">
        <f t="shared" si="0"/>
        <v/>
      </c>
      <c r="L23" s="197" t="str">
        <f t="shared" si="0"/>
        <v/>
      </c>
      <c r="M23" s="197" t="str">
        <f t="shared" si="0"/>
        <v/>
      </c>
      <c r="N23" s="197" t="str">
        <f t="shared" si="0"/>
        <v/>
      </c>
      <c r="O23" s="197" t="str">
        <f t="shared" si="0"/>
        <v/>
      </c>
      <c r="P23" s="197" t="str">
        <f t="shared" si="0"/>
        <v/>
      </c>
      <c r="Q23" s="197" t="str">
        <f t="shared" si="0"/>
        <v/>
      </c>
      <c r="R23" s="197" t="str">
        <f t="shared" si="0"/>
        <v/>
      </c>
    </row>
    <row r="24" spans="1:18">
      <c r="A24" s="20"/>
      <c r="B24" s="107" t="s">
        <v>5</v>
      </c>
      <c r="C24" s="197" t="str">
        <f t="shared" ref="C24:Q33" si="1">IF(OR(C10=0,C9=0),"",C10-C9)</f>
        <v/>
      </c>
      <c r="D24" s="197" t="str">
        <f t="shared" si="1"/>
        <v/>
      </c>
      <c r="E24" s="197" t="str">
        <f t="shared" si="1"/>
        <v/>
      </c>
      <c r="F24" s="197" t="str">
        <f t="shared" si="1"/>
        <v/>
      </c>
      <c r="G24" s="197" t="str">
        <f t="shared" si="1"/>
        <v/>
      </c>
      <c r="H24" s="197" t="str">
        <f t="shared" si="1"/>
        <v/>
      </c>
      <c r="I24" s="197" t="str">
        <f t="shared" si="1"/>
        <v/>
      </c>
      <c r="J24" s="197" t="str">
        <f t="shared" si="1"/>
        <v/>
      </c>
      <c r="K24" s="197" t="str">
        <f t="shared" si="1"/>
        <v/>
      </c>
      <c r="L24" s="197" t="str">
        <f t="shared" si="1"/>
        <v/>
      </c>
      <c r="M24" s="197" t="str">
        <f t="shared" si="1"/>
        <v/>
      </c>
      <c r="N24" s="197" t="str">
        <f t="shared" si="1"/>
        <v/>
      </c>
      <c r="O24" s="197" t="str">
        <f t="shared" si="1"/>
        <v/>
      </c>
      <c r="P24" s="197" t="str">
        <f t="shared" si="1"/>
        <v/>
      </c>
      <c r="Q24" s="197" t="str">
        <f t="shared" si="1"/>
        <v/>
      </c>
      <c r="R24" s="197" t="str">
        <f t="shared" si="0"/>
        <v/>
      </c>
    </row>
    <row r="25" spans="1:18">
      <c r="A25" s="20"/>
      <c r="B25" s="106" t="s">
        <v>6</v>
      </c>
      <c r="C25" s="197" t="str">
        <f t="shared" si="1"/>
        <v/>
      </c>
      <c r="D25" s="197" t="str">
        <f t="shared" si="1"/>
        <v/>
      </c>
      <c r="E25" s="197" t="str">
        <f t="shared" si="1"/>
        <v/>
      </c>
      <c r="F25" s="197" t="str">
        <f t="shared" si="1"/>
        <v/>
      </c>
      <c r="G25" s="197" t="str">
        <f t="shared" si="1"/>
        <v/>
      </c>
      <c r="H25" s="197" t="str">
        <f t="shared" si="1"/>
        <v/>
      </c>
      <c r="I25" s="197" t="str">
        <f t="shared" si="1"/>
        <v/>
      </c>
      <c r="J25" s="197" t="str">
        <f t="shared" si="1"/>
        <v/>
      </c>
      <c r="K25" s="197" t="str">
        <f t="shared" si="1"/>
        <v/>
      </c>
      <c r="L25" s="197" t="str">
        <f t="shared" si="1"/>
        <v/>
      </c>
      <c r="M25" s="197" t="str">
        <f t="shared" si="1"/>
        <v/>
      </c>
      <c r="N25" s="197" t="str">
        <f t="shared" si="1"/>
        <v/>
      </c>
      <c r="O25" s="197" t="str">
        <f t="shared" si="1"/>
        <v/>
      </c>
      <c r="P25" s="197" t="str">
        <f t="shared" si="1"/>
        <v/>
      </c>
      <c r="Q25" s="197" t="str">
        <f t="shared" si="1"/>
        <v/>
      </c>
      <c r="R25" s="197" t="str">
        <f t="shared" si="0"/>
        <v/>
      </c>
    </row>
    <row r="26" spans="1:18">
      <c r="A26" s="20"/>
      <c r="B26" s="106" t="s">
        <v>7</v>
      </c>
      <c r="C26" s="197" t="str">
        <f t="shared" si="1"/>
        <v/>
      </c>
      <c r="D26" s="197" t="str">
        <f t="shared" si="1"/>
        <v/>
      </c>
      <c r="E26" s="197" t="str">
        <f t="shared" si="1"/>
        <v/>
      </c>
      <c r="F26" s="197" t="str">
        <f t="shared" si="1"/>
        <v/>
      </c>
      <c r="G26" s="197" t="str">
        <f t="shared" si="1"/>
        <v/>
      </c>
      <c r="H26" s="197" t="str">
        <f t="shared" si="1"/>
        <v/>
      </c>
      <c r="I26" s="197" t="str">
        <f t="shared" si="1"/>
        <v/>
      </c>
      <c r="J26" s="197" t="str">
        <f t="shared" si="1"/>
        <v/>
      </c>
      <c r="K26" s="197" t="str">
        <f t="shared" si="1"/>
        <v/>
      </c>
      <c r="L26" s="197" t="str">
        <f t="shared" si="1"/>
        <v/>
      </c>
      <c r="M26" s="197" t="str">
        <f t="shared" si="1"/>
        <v/>
      </c>
      <c r="N26" s="197" t="str">
        <f t="shared" si="1"/>
        <v/>
      </c>
      <c r="O26" s="197" t="str">
        <f t="shared" si="1"/>
        <v/>
      </c>
      <c r="P26" s="197" t="str">
        <f t="shared" si="1"/>
        <v/>
      </c>
      <c r="Q26" s="197" t="str">
        <f t="shared" si="1"/>
        <v/>
      </c>
      <c r="R26" s="197" t="str">
        <f t="shared" si="0"/>
        <v/>
      </c>
    </row>
    <row r="27" spans="1:18">
      <c r="A27" s="20"/>
      <c r="B27" s="106" t="s">
        <v>8</v>
      </c>
      <c r="C27" s="197" t="str">
        <f t="shared" si="1"/>
        <v/>
      </c>
      <c r="D27" s="197" t="str">
        <f t="shared" si="1"/>
        <v/>
      </c>
      <c r="E27" s="197" t="str">
        <f t="shared" si="1"/>
        <v/>
      </c>
      <c r="F27" s="197" t="str">
        <f t="shared" si="1"/>
        <v/>
      </c>
      <c r="G27" s="197" t="str">
        <f t="shared" si="1"/>
        <v/>
      </c>
      <c r="H27" s="197" t="str">
        <f t="shared" si="1"/>
        <v/>
      </c>
      <c r="I27" s="197" t="str">
        <f t="shared" si="1"/>
        <v/>
      </c>
      <c r="J27" s="197" t="str">
        <f t="shared" si="1"/>
        <v/>
      </c>
      <c r="K27" s="197" t="str">
        <f t="shared" si="1"/>
        <v/>
      </c>
      <c r="L27" s="197" t="str">
        <f t="shared" si="1"/>
        <v/>
      </c>
      <c r="M27" s="197" t="str">
        <f t="shared" si="1"/>
        <v/>
      </c>
      <c r="N27" s="197" t="str">
        <f t="shared" si="1"/>
        <v/>
      </c>
      <c r="O27" s="197" t="str">
        <f t="shared" si="1"/>
        <v/>
      </c>
      <c r="P27" s="197" t="str">
        <f t="shared" si="1"/>
        <v/>
      </c>
      <c r="Q27" s="197" t="str">
        <f t="shared" si="1"/>
        <v/>
      </c>
      <c r="R27" s="197" t="str">
        <f t="shared" si="0"/>
        <v/>
      </c>
    </row>
    <row r="28" spans="1:18">
      <c r="A28" s="20"/>
      <c r="B28" s="106" t="s">
        <v>9</v>
      </c>
      <c r="C28" s="197" t="str">
        <f t="shared" si="1"/>
        <v/>
      </c>
      <c r="D28" s="197" t="str">
        <f t="shared" si="1"/>
        <v/>
      </c>
      <c r="E28" s="197" t="str">
        <f t="shared" si="1"/>
        <v/>
      </c>
      <c r="F28" s="197" t="str">
        <f t="shared" si="1"/>
        <v/>
      </c>
      <c r="G28" s="197" t="str">
        <f t="shared" si="1"/>
        <v/>
      </c>
      <c r="H28" s="197" t="str">
        <f t="shared" si="1"/>
        <v/>
      </c>
      <c r="I28" s="197" t="str">
        <f t="shared" si="1"/>
        <v/>
      </c>
      <c r="J28" s="197" t="str">
        <f t="shared" si="1"/>
        <v/>
      </c>
      <c r="K28" s="197" t="str">
        <f t="shared" si="1"/>
        <v/>
      </c>
      <c r="L28" s="197" t="str">
        <f t="shared" si="1"/>
        <v/>
      </c>
      <c r="M28" s="197" t="str">
        <f t="shared" si="1"/>
        <v/>
      </c>
      <c r="N28" s="197" t="str">
        <f t="shared" si="1"/>
        <v/>
      </c>
      <c r="O28" s="197" t="str">
        <f t="shared" si="1"/>
        <v/>
      </c>
      <c r="P28" s="197" t="str">
        <f t="shared" si="1"/>
        <v/>
      </c>
      <c r="Q28" s="197" t="str">
        <f t="shared" si="1"/>
        <v/>
      </c>
      <c r="R28" s="197" t="str">
        <f t="shared" si="0"/>
        <v/>
      </c>
    </row>
    <row r="29" spans="1:18">
      <c r="A29" s="20"/>
      <c r="B29" s="106" t="s">
        <v>10</v>
      </c>
      <c r="C29" s="197" t="str">
        <f t="shared" si="1"/>
        <v/>
      </c>
      <c r="D29" s="197" t="str">
        <f t="shared" si="1"/>
        <v/>
      </c>
      <c r="E29" s="197" t="str">
        <f t="shared" si="1"/>
        <v/>
      </c>
      <c r="F29" s="197" t="str">
        <f t="shared" si="1"/>
        <v/>
      </c>
      <c r="G29" s="197" t="str">
        <f t="shared" si="1"/>
        <v/>
      </c>
      <c r="H29" s="197" t="str">
        <f t="shared" si="1"/>
        <v/>
      </c>
      <c r="I29" s="197" t="str">
        <f t="shared" si="1"/>
        <v/>
      </c>
      <c r="J29" s="197" t="str">
        <f t="shared" si="1"/>
        <v/>
      </c>
      <c r="K29" s="197" t="str">
        <f t="shared" si="1"/>
        <v/>
      </c>
      <c r="L29" s="197" t="str">
        <f t="shared" si="1"/>
        <v/>
      </c>
      <c r="M29" s="197" t="str">
        <f t="shared" si="1"/>
        <v/>
      </c>
      <c r="N29" s="197" t="str">
        <f t="shared" si="1"/>
        <v/>
      </c>
      <c r="O29" s="197" t="str">
        <f t="shared" si="1"/>
        <v/>
      </c>
      <c r="P29" s="197" t="str">
        <f t="shared" si="1"/>
        <v/>
      </c>
      <c r="Q29" s="197" t="str">
        <f t="shared" si="1"/>
        <v/>
      </c>
      <c r="R29" s="197" t="str">
        <f t="shared" si="0"/>
        <v/>
      </c>
    </row>
    <row r="30" spans="1:18">
      <c r="A30" s="20"/>
      <c r="B30" s="106" t="s">
        <v>11</v>
      </c>
      <c r="C30" s="197" t="str">
        <f t="shared" si="1"/>
        <v/>
      </c>
      <c r="D30" s="197" t="str">
        <f t="shared" si="1"/>
        <v/>
      </c>
      <c r="E30" s="197" t="str">
        <f t="shared" si="1"/>
        <v/>
      </c>
      <c r="F30" s="197" t="str">
        <f t="shared" si="1"/>
        <v/>
      </c>
      <c r="G30" s="197" t="str">
        <f t="shared" si="1"/>
        <v/>
      </c>
      <c r="H30" s="197" t="str">
        <f t="shared" si="1"/>
        <v/>
      </c>
      <c r="I30" s="197" t="str">
        <f t="shared" si="1"/>
        <v/>
      </c>
      <c r="J30" s="197" t="str">
        <f t="shared" si="1"/>
        <v/>
      </c>
      <c r="K30" s="197" t="str">
        <f t="shared" si="1"/>
        <v/>
      </c>
      <c r="L30" s="197" t="str">
        <f t="shared" si="1"/>
        <v/>
      </c>
      <c r="M30" s="197" t="str">
        <f t="shared" si="1"/>
        <v/>
      </c>
      <c r="N30" s="197" t="str">
        <f t="shared" si="1"/>
        <v/>
      </c>
      <c r="O30" s="197" t="str">
        <f t="shared" si="1"/>
        <v/>
      </c>
      <c r="P30" s="197" t="str">
        <f t="shared" si="1"/>
        <v/>
      </c>
      <c r="Q30" s="197" t="str">
        <f t="shared" si="1"/>
        <v/>
      </c>
      <c r="R30" s="197" t="str">
        <f t="shared" si="0"/>
        <v/>
      </c>
    </row>
    <row r="31" spans="1:18">
      <c r="A31" s="20"/>
      <c r="B31" s="106" t="s">
        <v>12</v>
      </c>
      <c r="C31" s="197" t="str">
        <f t="shared" si="1"/>
        <v/>
      </c>
      <c r="D31" s="197" t="str">
        <f t="shared" si="1"/>
        <v/>
      </c>
      <c r="E31" s="197" t="str">
        <f t="shared" si="1"/>
        <v/>
      </c>
      <c r="F31" s="197" t="str">
        <f t="shared" si="1"/>
        <v/>
      </c>
      <c r="G31" s="197" t="str">
        <f t="shared" si="1"/>
        <v/>
      </c>
      <c r="H31" s="197" t="str">
        <f t="shared" si="1"/>
        <v/>
      </c>
      <c r="I31" s="197" t="str">
        <f t="shared" si="1"/>
        <v/>
      </c>
      <c r="J31" s="197" t="str">
        <f t="shared" si="1"/>
        <v/>
      </c>
      <c r="K31" s="197" t="str">
        <f t="shared" si="1"/>
        <v/>
      </c>
      <c r="L31" s="197" t="str">
        <f t="shared" si="1"/>
        <v/>
      </c>
      <c r="M31" s="197" t="str">
        <f t="shared" si="1"/>
        <v/>
      </c>
      <c r="N31" s="197" t="str">
        <f t="shared" si="1"/>
        <v/>
      </c>
      <c r="O31" s="197" t="str">
        <f t="shared" si="1"/>
        <v/>
      </c>
      <c r="P31" s="197" t="str">
        <f t="shared" si="1"/>
        <v/>
      </c>
      <c r="Q31" s="197" t="str">
        <f t="shared" si="1"/>
        <v/>
      </c>
      <c r="R31" s="197" t="str">
        <f t="shared" si="0"/>
        <v/>
      </c>
    </row>
    <row r="32" spans="1:18">
      <c r="A32" s="20"/>
      <c r="B32" s="106" t="s">
        <v>13</v>
      </c>
      <c r="C32" s="197" t="str">
        <f t="shared" si="1"/>
        <v/>
      </c>
      <c r="D32" s="197" t="str">
        <f t="shared" si="1"/>
        <v/>
      </c>
      <c r="E32" s="197" t="str">
        <f t="shared" si="1"/>
        <v/>
      </c>
      <c r="F32" s="197" t="str">
        <f t="shared" si="1"/>
        <v/>
      </c>
      <c r="G32" s="197" t="str">
        <f t="shared" si="1"/>
        <v/>
      </c>
      <c r="H32" s="197" t="str">
        <f t="shared" si="1"/>
        <v/>
      </c>
      <c r="I32" s="197" t="str">
        <f t="shared" si="1"/>
        <v/>
      </c>
      <c r="J32" s="197" t="str">
        <f t="shared" si="1"/>
        <v/>
      </c>
      <c r="K32" s="197" t="str">
        <f t="shared" si="1"/>
        <v/>
      </c>
      <c r="L32" s="197" t="str">
        <f t="shared" si="1"/>
        <v/>
      </c>
      <c r="M32" s="197" t="str">
        <f t="shared" si="1"/>
        <v/>
      </c>
      <c r="N32" s="197" t="str">
        <f t="shared" si="1"/>
        <v/>
      </c>
      <c r="O32" s="197" t="str">
        <f t="shared" si="1"/>
        <v/>
      </c>
      <c r="P32" s="197" t="str">
        <f t="shared" si="1"/>
        <v/>
      </c>
      <c r="Q32" s="197" t="str">
        <f t="shared" si="1"/>
        <v/>
      </c>
      <c r="R32" s="197" t="str">
        <f t="shared" si="0"/>
        <v/>
      </c>
    </row>
    <row r="33" spans="1:18">
      <c r="A33" s="20"/>
      <c r="B33" s="106" t="s">
        <v>14</v>
      </c>
      <c r="C33" s="197" t="str">
        <f t="shared" si="1"/>
        <v/>
      </c>
      <c r="D33" s="197" t="str">
        <f t="shared" si="1"/>
        <v/>
      </c>
      <c r="E33" s="197" t="str">
        <f t="shared" si="1"/>
        <v/>
      </c>
      <c r="F33" s="197" t="str">
        <f t="shared" si="1"/>
        <v/>
      </c>
      <c r="G33" s="197" t="str">
        <f t="shared" si="1"/>
        <v/>
      </c>
      <c r="H33" s="197" t="str">
        <f t="shared" si="1"/>
        <v/>
      </c>
      <c r="I33" s="197" t="str">
        <f t="shared" si="1"/>
        <v/>
      </c>
      <c r="J33" s="197" t="str">
        <f t="shared" si="1"/>
        <v/>
      </c>
      <c r="K33" s="197" t="str">
        <f t="shared" si="1"/>
        <v/>
      </c>
      <c r="L33" s="197" t="str">
        <f t="shared" si="1"/>
        <v/>
      </c>
      <c r="M33" s="197" t="str">
        <f t="shared" si="1"/>
        <v/>
      </c>
      <c r="N33" s="197" t="str">
        <f t="shared" si="1"/>
        <v/>
      </c>
      <c r="O33" s="197" t="str">
        <f t="shared" si="1"/>
        <v/>
      </c>
      <c r="P33" s="197" t="str">
        <f t="shared" si="1"/>
        <v/>
      </c>
      <c r="Q33" s="197" t="str">
        <f t="shared" si="1"/>
        <v/>
      </c>
      <c r="R33" s="197" t="str">
        <f t="shared" si="0"/>
        <v/>
      </c>
    </row>
    <row r="34" spans="1:18" ht="15.75" thickBot="1">
      <c r="A34" s="20"/>
      <c r="B34" s="108" t="s">
        <v>15</v>
      </c>
      <c r="C34" s="197" t="str">
        <f>IF(OR(D8=0,C19=0),"",D8-C19)</f>
        <v/>
      </c>
      <c r="D34" s="197" t="str">
        <f t="shared" ref="D34:Q34" si="2">IF(OR(E8=0,D19=0),"",E8-D19)</f>
        <v/>
      </c>
      <c r="E34" s="197" t="str">
        <f t="shared" si="2"/>
        <v/>
      </c>
      <c r="F34" s="197" t="str">
        <f t="shared" si="2"/>
        <v/>
      </c>
      <c r="G34" s="197" t="str">
        <f t="shared" si="2"/>
        <v/>
      </c>
      <c r="H34" s="197" t="str">
        <f t="shared" si="2"/>
        <v/>
      </c>
      <c r="I34" s="197" t="str">
        <f t="shared" si="2"/>
        <v/>
      </c>
      <c r="J34" s="197" t="str">
        <f t="shared" si="2"/>
        <v/>
      </c>
      <c r="K34" s="197" t="str">
        <f t="shared" si="2"/>
        <v/>
      </c>
      <c r="L34" s="197" t="str">
        <f t="shared" si="2"/>
        <v/>
      </c>
      <c r="M34" s="197" t="str">
        <f t="shared" si="2"/>
        <v/>
      </c>
      <c r="N34" s="197" t="str">
        <f t="shared" si="2"/>
        <v/>
      </c>
      <c r="O34" s="197" t="str">
        <f t="shared" si="2"/>
        <v/>
      </c>
      <c r="P34" s="197" t="str">
        <f t="shared" si="2"/>
        <v/>
      </c>
      <c r="Q34" s="197" t="str">
        <f t="shared" si="2"/>
        <v/>
      </c>
      <c r="R34" s="215" t="s">
        <v>16</v>
      </c>
    </row>
    <row r="35" spans="1:18" ht="15.75" thickBot="1">
      <c r="A35" s="20"/>
      <c r="B35" s="103" t="s">
        <v>60</v>
      </c>
      <c r="C35" s="115">
        <f t="shared" ref="C35:R35" si="3">SUM(C23:C34)</f>
        <v>0</v>
      </c>
      <c r="D35" s="115">
        <f t="shared" si="3"/>
        <v>0</v>
      </c>
      <c r="E35" s="115">
        <f t="shared" si="3"/>
        <v>0</v>
      </c>
      <c r="F35" s="115">
        <f t="shared" si="3"/>
        <v>0</v>
      </c>
      <c r="G35" s="115">
        <f t="shared" si="3"/>
        <v>0</v>
      </c>
      <c r="H35" s="115">
        <f t="shared" si="3"/>
        <v>0</v>
      </c>
      <c r="I35" s="115">
        <f t="shared" si="3"/>
        <v>0</v>
      </c>
      <c r="J35" s="115">
        <f t="shared" si="3"/>
        <v>0</v>
      </c>
      <c r="K35" s="115">
        <f t="shared" si="3"/>
        <v>0</v>
      </c>
      <c r="L35" s="115">
        <f t="shared" si="3"/>
        <v>0</v>
      </c>
      <c r="M35" s="115">
        <f t="shared" si="3"/>
        <v>0</v>
      </c>
      <c r="N35" s="115">
        <f t="shared" si="3"/>
        <v>0</v>
      </c>
      <c r="O35" s="115">
        <f t="shared" si="3"/>
        <v>0</v>
      </c>
      <c r="P35" s="115">
        <f t="shared" si="3"/>
        <v>0</v>
      </c>
      <c r="Q35" s="115">
        <f t="shared" si="3"/>
        <v>0</v>
      </c>
      <c r="R35" s="116">
        <f t="shared" si="3"/>
        <v>0</v>
      </c>
    </row>
    <row r="36" spans="1:18" ht="15.75" thickBot="1">
      <c r="A36" s="20"/>
      <c r="B36" s="635" t="s">
        <v>63</v>
      </c>
      <c r="C36" s="636" t="s">
        <v>16</v>
      </c>
      <c r="D36" s="637" t="e">
        <f>-(1-D35/C35)</f>
        <v>#DIV/0!</v>
      </c>
      <c r="E36" s="637" t="e">
        <f t="shared" ref="E36:R36" si="4">-(1-E35/D35)</f>
        <v>#DIV/0!</v>
      </c>
      <c r="F36" s="637" t="e">
        <f t="shared" si="4"/>
        <v>#DIV/0!</v>
      </c>
      <c r="G36" s="637" t="e">
        <f t="shared" si="4"/>
        <v>#DIV/0!</v>
      </c>
      <c r="H36" s="637" t="e">
        <f t="shared" si="4"/>
        <v>#DIV/0!</v>
      </c>
      <c r="I36" s="637" t="e">
        <f t="shared" si="4"/>
        <v>#DIV/0!</v>
      </c>
      <c r="J36" s="637" t="e">
        <f t="shared" si="4"/>
        <v>#DIV/0!</v>
      </c>
      <c r="K36" s="637" t="e">
        <f t="shared" si="4"/>
        <v>#DIV/0!</v>
      </c>
      <c r="L36" s="637" t="e">
        <f t="shared" si="4"/>
        <v>#DIV/0!</v>
      </c>
      <c r="M36" s="637" t="e">
        <f t="shared" si="4"/>
        <v>#DIV/0!</v>
      </c>
      <c r="N36" s="637" t="e">
        <f t="shared" si="4"/>
        <v>#DIV/0!</v>
      </c>
      <c r="O36" s="637" t="e">
        <f t="shared" si="4"/>
        <v>#DIV/0!</v>
      </c>
      <c r="P36" s="637" t="e">
        <f t="shared" si="4"/>
        <v>#DIV/0!</v>
      </c>
      <c r="Q36" s="637" t="e">
        <f t="shared" si="4"/>
        <v>#DIV/0!</v>
      </c>
      <c r="R36" s="638" t="e">
        <f t="shared" si="4"/>
        <v>#DIV/0!</v>
      </c>
    </row>
    <row r="37" spans="1:18">
      <c r="A37" s="20"/>
      <c r="B37" s="692"/>
      <c r="C37" s="692"/>
      <c r="D37" s="692"/>
      <c r="E37" s="692"/>
      <c r="F37" s="692"/>
      <c r="G37" s="12"/>
      <c r="H37" s="12"/>
      <c r="I37" s="12"/>
      <c r="J37" s="12"/>
      <c r="K37" s="12"/>
      <c r="L37" s="12"/>
      <c r="M37" s="12"/>
      <c r="N37" s="12"/>
      <c r="O37" s="12"/>
      <c r="P37" s="12"/>
      <c r="Q37" s="12"/>
      <c r="R37" s="12"/>
    </row>
    <row r="38" spans="1:18" ht="26.25" customHeight="1" thickBot="1">
      <c r="A38" s="20"/>
      <c r="B38" s="20"/>
      <c r="C38" s="20"/>
      <c r="D38" s="20"/>
      <c r="E38" s="20"/>
      <c r="F38" s="20"/>
      <c r="G38" s="20"/>
      <c r="H38" s="20"/>
      <c r="I38" s="20"/>
      <c r="J38" s="20"/>
      <c r="K38" s="20"/>
      <c r="L38" s="20"/>
      <c r="M38" s="20"/>
      <c r="N38" s="20"/>
      <c r="O38" s="20"/>
      <c r="P38" s="20"/>
      <c r="Q38" s="20"/>
      <c r="R38" s="20"/>
    </row>
    <row r="39" spans="1:18" s="45" customFormat="1" ht="24.6" customHeight="1" thickBot="1">
      <c r="B39" s="1150" t="s">
        <v>93</v>
      </c>
      <c r="C39" s="1151"/>
      <c r="D39" s="1151"/>
      <c r="E39" s="1151"/>
      <c r="F39" s="1151"/>
      <c r="G39" s="1151"/>
      <c r="H39" s="1151"/>
      <c r="I39" s="1151"/>
      <c r="J39" s="1151"/>
      <c r="K39" s="1151"/>
      <c r="L39" s="1151"/>
      <c r="M39" s="1151"/>
      <c r="N39" s="1151"/>
      <c r="O39" s="1151"/>
      <c r="P39" s="1151"/>
      <c r="Q39" s="1151"/>
      <c r="R39" s="1152"/>
    </row>
    <row r="40" spans="1:18" ht="15.75" thickBot="1">
      <c r="C40" s="2"/>
      <c r="D40" s="2"/>
      <c r="E40" s="2"/>
      <c r="F40" s="2"/>
      <c r="G40" s="2"/>
      <c r="H40" s="2"/>
      <c r="I40" s="2"/>
      <c r="J40" s="2"/>
      <c r="K40" s="2"/>
      <c r="L40" s="2"/>
      <c r="M40" s="2"/>
      <c r="N40" s="2"/>
      <c r="O40" s="2"/>
      <c r="P40" s="2"/>
      <c r="Q40" s="2"/>
      <c r="R40" s="2"/>
    </row>
    <row r="41" spans="1:18" s="2" customFormat="1" ht="24.95" customHeight="1" thickBot="1">
      <c r="B41" s="1198" t="s">
        <v>320</v>
      </c>
      <c r="C41" s="1199"/>
      <c r="D41" s="1199"/>
      <c r="E41" s="1199"/>
      <c r="F41" s="1199"/>
      <c r="G41" s="1199"/>
      <c r="H41" s="1199"/>
      <c r="I41" s="1199"/>
      <c r="J41" s="1199"/>
      <c r="K41" s="1199"/>
      <c r="L41" s="1199"/>
      <c r="M41" s="1199"/>
      <c r="N41" s="1199"/>
      <c r="O41" s="1199"/>
      <c r="P41" s="1199"/>
      <c r="Q41" s="1199"/>
      <c r="R41" s="1200"/>
    </row>
    <row r="42" spans="1:18" ht="15.75" thickBot="1">
      <c r="B42" s="33" t="s">
        <v>44</v>
      </c>
      <c r="C42" s="100">
        <v>2010</v>
      </c>
      <c r="D42" s="101">
        <v>2011</v>
      </c>
      <c r="E42" s="101">
        <v>2012</v>
      </c>
      <c r="F42" s="101">
        <v>2013</v>
      </c>
      <c r="G42" s="101">
        <v>2014</v>
      </c>
      <c r="H42" s="101">
        <v>2015</v>
      </c>
      <c r="I42" s="101">
        <v>2016</v>
      </c>
      <c r="J42" s="101">
        <v>2017</v>
      </c>
      <c r="K42" s="101">
        <v>2018</v>
      </c>
      <c r="L42" s="101">
        <v>2019</v>
      </c>
      <c r="M42" s="101">
        <v>2020</v>
      </c>
      <c r="N42" s="101">
        <v>2021</v>
      </c>
      <c r="O42" s="101">
        <v>2022</v>
      </c>
      <c r="P42" s="101">
        <v>2023</v>
      </c>
      <c r="Q42" s="101">
        <v>2024</v>
      </c>
      <c r="R42" s="102">
        <v>2025</v>
      </c>
    </row>
    <row r="43" spans="1:18">
      <c r="B43" s="117" t="s">
        <v>4</v>
      </c>
      <c r="C43" s="725">
        <v>0</v>
      </c>
      <c r="D43" s="726">
        <v>0</v>
      </c>
      <c r="E43" s="726">
        <v>0</v>
      </c>
      <c r="F43" s="726">
        <v>0</v>
      </c>
      <c r="G43" s="726">
        <v>0</v>
      </c>
      <c r="H43" s="726">
        <v>0</v>
      </c>
      <c r="I43" s="726">
        <v>0</v>
      </c>
      <c r="J43" s="726">
        <v>0</v>
      </c>
      <c r="K43" s="726">
        <v>0</v>
      </c>
      <c r="L43" s="726">
        <v>0</v>
      </c>
      <c r="M43" s="726">
        <v>0</v>
      </c>
      <c r="N43" s="726">
        <v>0</v>
      </c>
      <c r="O43" s="726">
        <v>0</v>
      </c>
      <c r="P43" s="726">
        <v>0</v>
      </c>
      <c r="Q43" s="726">
        <v>0</v>
      </c>
      <c r="R43" s="722">
        <v>0</v>
      </c>
    </row>
    <row r="44" spans="1:18">
      <c r="B44" s="107" t="s">
        <v>5</v>
      </c>
      <c r="C44" s="719">
        <v>0</v>
      </c>
      <c r="D44" s="720">
        <v>0</v>
      </c>
      <c r="E44" s="720">
        <v>0</v>
      </c>
      <c r="F44" s="720">
        <v>0</v>
      </c>
      <c r="G44" s="720">
        <v>0</v>
      </c>
      <c r="H44" s="720">
        <v>0</v>
      </c>
      <c r="I44" s="720">
        <v>0</v>
      </c>
      <c r="J44" s="720">
        <v>0</v>
      </c>
      <c r="K44" s="720">
        <v>0</v>
      </c>
      <c r="L44" s="720">
        <v>0</v>
      </c>
      <c r="M44" s="720">
        <v>0</v>
      </c>
      <c r="N44" s="720">
        <v>0</v>
      </c>
      <c r="O44" s="720">
        <v>0</v>
      </c>
      <c r="P44" s="720">
        <v>0</v>
      </c>
      <c r="Q44" s="720">
        <v>0</v>
      </c>
      <c r="R44" s="723">
        <v>0</v>
      </c>
    </row>
    <row r="45" spans="1:18">
      <c r="B45" s="106" t="s">
        <v>6</v>
      </c>
      <c r="C45" s="719">
        <v>0</v>
      </c>
      <c r="D45" s="720">
        <v>0</v>
      </c>
      <c r="E45" s="720">
        <v>0</v>
      </c>
      <c r="F45" s="720">
        <v>0</v>
      </c>
      <c r="G45" s="720">
        <v>0</v>
      </c>
      <c r="H45" s="720">
        <v>0</v>
      </c>
      <c r="I45" s="720">
        <v>0</v>
      </c>
      <c r="J45" s="720">
        <v>0</v>
      </c>
      <c r="K45" s="720">
        <v>0</v>
      </c>
      <c r="L45" s="720">
        <v>0</v>
      </c>
      <c r="M45" s="720">
        <v>0</v>
      </c>
      <c r="N45" s="720">
        <v>0</v>
      </c>
      <c r="O45" s="720">
        <v>0</v>
      </c>
      <c r="P45" s="720">
        <v>0</v>
      </c>
      <c r="Q45" s="720">
        <v>0</v>
      </c>
      <c r="R45" s="723">
        <v>0</v>
      </c>
    </row>
    <row r="46" spans="1:18">
      <c r="B46" s="106" t="s">
        <v>7</v>
      </c>
      <c r="C46" s="719">
        <v>0</v>
      </c>
      <c r="D46" s="720">
        <v>0</v>
      </c>
      <c r="E46" s="720">
        <v>0</v>
      </c>
      <c r="F46" s="720">
        <v>0</v>
      </c>
      <c r="G46" s="720">
        <v>0</v>
      </c>
      <c r="H46" s="720">
        <v>0</v>
      </c>
      <c r="I46" s="720">
        <v>0</v>
      </c>
      <c r="J46" s="720">
        <v>0</v>
      </c>
      <c r="K46" s="720">
        <v>0</v>
      </c>
      <c r="L46" s="720">
        <v>0</v>
      </c>
      <c r="M46" s="720">
        <v>0</v>
      </c>
      <c r="N46" s="720">
        <v>0</v>
      </c>
      <c r="O46" s="720">
        <v>0</v>
      </c>
      <c r="P46" s="720">
        <v>0</v>
      </c>
      <c r="Q46" s="720">
        <v>0</v>
      </c>
      <c r="R46" s="723">
        <v>0</v>
      </c>
    </row>
    <row r="47" spans="1:18">
      <c r="B47" s="106" t="s">
        <v>8</v>
      </c>
      <c r="C47" s="719">
        <v>0</v>
      </c>
      <c r="D47" s="720">
        <v>0</v>
      </c>
      <c r="E47" s="720">
        <v>0</v>
      </c>
      <c r="F47" s="720">
        <v>0</v>
      </c>
      <c r="G47" s="720">
        <v>0</v>
      </c>
      <c r="H47" s="720">
        <v>0</v>
      </c>
      <c r="I47" s="720">
        <v>0</v>
      </c>
      <c r="J47" s="720">
        <v>0</v>
      </c>
      <c r="K47" s="720">
        <v>0</v>
      </c>
      <c r="L47" s="720">
        <v>0</v>
      </c>
      <c r="M47" s="720">
        <v>0</v>
      </c>
      <c r="N47" s="720">
        <v>0</v>
      </c>
      <c r="O47" s="720">
        <v>0</v>
      </c>
      <c r="P47" s="720">
        <v>0</v>
      </c>
      <c r="Q47" s="720">
        <v>0</v>
      </c>
      <c r="R47" s="723">
        <v>0</v>
      </c>
    </row>
    <row r="48" spans="1:18">
      <c r="B48" s="106" t="s">
        <v>9</v>
      </c>
      <c r="C48" s="719">
        <v>0</v>
      </c>
      <c r="D48" s="720">
        <v>0</v>
      </c>
      <c r="E48" s="720">
        <v>0</v>
      </c>
      <c r="F48" s="720">
        <v>0</v>
      </c>
      <c r="G48" s="720">
        <v>0</v>
      </c>
      <c r="H48" s="720">
        <v>0</v>
      </c>
      <c r="I48" s="720">
        <v>0</v>
      </c>
      <c r="J48" s="720">
        <v>0</v>
      </c>
      <c r="K48" s="720">
        <v>0</v>
      </c>
      <c r="L48" s="720">
        <v>0</v>
      </c>
      <c r="M48" s="720">
        <v>0</v>
      </c>
      <c r="N48" s="720">
        <v>0</v>
      </c>
      <c r="O48" s="720">
        <v>0</v>
      </c>
      <c r="P48" s="720">
        <v>0</v>
      </c>
      <c r="Q48" s="720">
        <v>0</v>
      </c>
      <c r="R48" s="723">
        <v>0</v>
      </c>
    </row>
    <row r="49" spans="2:18">
      <c r="B49" s="106" t="s">
        <v>10</v>
      </c>
      <c r="C49" s="719">
        <v>0</v>
      </c>
      <c r="D49" s="720">
        <v>0</v>
      </c>
      <c r="E49" s="720">
        <v>0</v>
      </c>
      <c r="F49" s="720">
        <v>0</v>
      </c>
      <c r="G49" s="720">
        <v>0</v>
      </c>
      <c r="H49" s="720">
        <v>0</v>
      </c>
      <c r="I49" s="720">
        <v>0</v>
      </c>
      <c r="J49" s="720">
        <v>0</v>
      </c>
      <c r="K49" s="720">
        <v>0</v>
      </c>
      <c r="L49" s="720">
        <v>0</v>
      </c>
      <c r="M49" s="720">
        <v>0</v>
      </c>
      <c r="N49" s="720">
        <v>0</v>
      </c>
      <c r="O49" s="720">
        <v>0</v>
      </c>
      <c r="P49" s="720">
        <v>0</v>
      </c>
      <c r="Q49" s="720">
        <v>0</v>
      </c>
      <c r="R49" s="723">
        <v>0</v>
      </c>
    </row>
    <row r="50" spans="2:18">
      <c r="B50" s="106" t="s">
        <v>11</v>
      </c>
      <c r="C50" s="719">
        <v>0</v>
      </c>
      <c r="D50" s="720">
        <v>0</v>
      </c>
      <c r="E50" s="720">
        <v>0</v>
      </c>
      <c r="F50" s="720">
        <v>0</v>
      </c>
      <c r="G50" s="720">
        <v>0</v>
      </c>
      <c r="H50" s="720">
        <v>0</v>
      </c>
      <c r="I50" s="720">
        <v>0</v>
      </c>
      <c r="J50" s="720">
        <v>0</v>
      </c>
      <c r="K50" s="720">
        <v>0</v>
      </c>
      <c r="L50" s="720">
        <v>0</v>
      </c>
      <c r="M50" s="720">
        <v>0</v>
      </c>
      <c r="N50" s="720">
        <v>0</v>
      </c>
      <c r="O50" s="720">
        <v>0</v>
      </c>
      <c r="P50" s="720">
        <v>0</v>
      </c>
      <c r="Q50" s="720">
        <v>0</v>
      </c>
      <c r="R50" s="723">
        <v>0</v>
      </c>
    </row>
    <row r="51" spans="2:18">
      <c r="B51" s="106" t="s">
        <v>12</v>
      </c>
      <c r="C51" s="719">
        <v>0</v>
      </c>
      <c r="D51" s="720">
        <v>0</v>
      </c>
      <c r="E51" s="720">
        <v>0</v>
      </c>
      <c r="F51" s="720">
        <v>0</v>
      </c>
      <c r="G51" s="720">
        <v>0</v>
      </c>
      <c r="H51" s="720">
        <v>0</v>
      </c>
      <c r="I51" s="720">
        <v>0</v>
      </c>
      <c r="J51" s="720">
        <v>0</v>
      </c>
      <c r="K51" s="720">
        <v>0</v>
      </c>
      <c r="L51" s="720">
        <v>0</v>
      </c>
      <c r="M51" s="720">
        <v>0</v>
      </c>
      <c r="N51" s="720">
        <v>0</v>
      </c>
      <c r="O51" s="720">
        <v>0</v>
      </c>
      <c r="P51" s="720">
        <v>0</v>
      </c>
      <c r="Q51" s="720">
        <v>0</v>
      </c>
      <c r="R51" s="723">
        <v>0</v>
      </c>
    </row>
    <row r="52" spans="2:18">
      <c r="B52" s="106" t="s">
        <v>13</v>
      </c>
      <c r="C52" s="719">
        <v>0</v>
      </c>
      <c r="D52" s="720">
        <v>0</v>
      </c>
      <c r="E52" s="720">
        <v>0</v>
      </c>
      <c r="F52" s="720">
        <v>0</v>
      </c>
      <c r="G52" s="720">
        <v>0</v>
      </c>
      <c r="H52" s="720">
        <v>0</v>
      </c>
      <c r="I52" s="720">
        <v>0</v>
      </c>
      <c r="J52" s="720">
        <v>0</v>
      </c>
      <c r="K52" s="720">
        <v>0</v>
      </c>
      <c r="L52" s="720">
        <v>0</v>
      </c>
      <c r="M52" s="720">
        <v>0</v>
      </c>
      <c r="N52" s="720">
        <v>0</v>
      </c>
      <c r="O52" s="720">
        <v>0</v>
      </c>
      <c r="P52" s="720">
        <v>0</v>
      </c>
      <c r="Q52" s="720">
        <v>0</v>
      </c>
      <c r="R52" s="723">
        <v>0</v>
      </c>
    </row>
    <row r="53" spans="2:18">
      <c r="B53" s="106" t="s">
        <v>14</v>
      </c>
      <c r="C53" s="719">
        <v>0</v>
      </c>
      <c r="D53" s="720">
        <v>0</v>
      </c>
      <c r="E53" s="720">
        <v>0</v>
      </c>
      <c r="F53" s="720">
        <v>0</v>
      </c>
      <c r="G53" s="720">
        <v>0</v>
      </c>
      <c r="H53" s="720">
        <v>0</v>
      </c>
      <c r="I53" s="720">
        <v>0</v>
      </c>
      <c r="J53" s="720">
        <v>0</v>
      </c>
      <c r="K53" s="720">
        <v>0</v>
      </c>
      <c r="L53" s="720">
        <v>0</v>
      </c>
      <c r="M53" s="720">
        <v>0</v>
      </c>
      <c r="N53" s="720">
        <v>0</v>
      </c>
      <c r="O53" s="720">
        <v>0</v>
      </c>
      <c r="P53" s="720">
        <v>0</v>
      </c>
      <c r="Q53" s="720">
        <v>0</v>
      </c>
      <c r="R53" s="723">
        <v>0</v>
      </c>
    </row>
    <row r="54" spans="2:18" ht="15.75" thickBot="1">
      <c r="B54" s="118" t="s">
        <v>15</v>
      </c>
      <c r="C54" s="686">
        <v>0</v>
      </c>
      <c r="D54" s="727">
        <v>0</v>
      </c>
      <c r="E54" s="727">
        <v>0</v>
      </c>
      <c r="F54" s="727">
        <v>0</v>
      </c>
      <c r="G54" s="727">
        <v>0</v>
      </c>
      <c r="H54" s="727">
        <v>0</v>
      </c>
      <c r="I54" s="727">
        <v>0</v>
      </c>
      <c r="J54" s="727">
        <v>0</v>
      </c>
      <c r="K54" s="727">
        <v>0</v>
      </c>
      <c r="L54" s="727">
        <v>0</v>
      </c>
      <c r="M54" s="727">
        <v>0</v>
      </c>
      <c r="N54" s="727">
        <v>0</v>
      </c>
      <c r="O54" s="727">
        <v>0</v>
      </c>
      <c r="P54" s="727">
        <v>0</v>
      </c>
      <c r="Q54" s="727">
        <v>0</v>
      </c>
      <c r="R54" s="724">
        <v>0</v>
      </c>
    </row>
    <row r="55" spans="2:18" ht="15.75" thickBot="1">
      <c r="C55" s="2"/>
      <c r="D55" s="2"/>
      <c r="E55" s="2"/>
      <c r="F55" s="2"/>
      <c r="G55" s="2"/>
      <c r="H55" s="2"/>
      <c r="I55" s="2"/>
      <c r="J55" s="2"/>
      <c r="K55" s="2"/>
      <c r="L55" s="2"/>
      <c r="M55" s="2"/>
      <c r="N55" s="2"/>
      <c r="O55" s="2"/>
      <c r="P55" s="2"/>
      <c r="Q55" s="2"/>
      <c r="R55" s="10"/>
    </row>
    <row r="56" spans="2:18" ht="24.95" customHeight="1" thickBot="1">
      <c r="B56" s="1153" t="s">
        <v>321</v>
      </c>
      <c r="C56" s="1154"/>
      <c r="D56" s="1154"/>
      <c r="E56" s="1154"/>
      <c r="F56" s="1154"/>
      <c r="G56" s="1154"/>
      <c r="H56" s="1154"/>
      <c r="I56" s="1154"/>
      <c r="J56" s="1154"/>
      <c r="K56" s="1154"/>
      <c r="L56" s="1154"/>
      <c r="M56" s="1154"/>
      <c r="N56" s="1154"/>
      <c r="O56" s="1154"/>
      <c r="P56" s="1154"/>
      <c r="Q56" s="1154"/>
      <c r="R56" s="1155"/>
    </row>
    <row r="57" spans="2:18" ht="15.75" thickBot="1">
      <c r="B57" s="34" t="s">
        <v>45</v>
      </c>
      <c r="C57" s="100">
        <v>2010</v>
      </c>
      <c r="D57" s="101">
        <v>2011</v>
      </c>
      <c r="E57" s="101">
        <v>2012</v>
      </c>
      <c r="F57" s="101">
        <v>2013</v>
      </c>
      <c r="G57" s="101">
        <v>2014</v>
      </c>
      <c r="H57" s="101">
        <v>2015</v>
      </c>
      <c r="I57" s="101">
        <v>2016</v>
      </c>
      <c r="J57" s="101">
        <v>2017</v>
      </c>
      <c r="K57" s="101">
        <v>2018</v>
      </c>
      <c r="L57" s="101">
        <v>2019</v>
      </c>
      <c r="M57" s="101">
        <v>2020</v>
      </c>
      <c r="N57" s="101">
        <v>2021</v>
      </c>
      <c r="O57" s="101">
        <v>2022</v>
      </c>
      <c r="P57" s="101">
        <v>2023</v>
      </c>
      <c r="Q57" s="101">
        <v>2024</v>
      </c>
      <c r="R57" s="102">
        <v>2025</v>
      </c>
    </row>
    <row r="58" spans="2:18">
      <c r="B58" s="106" t="s">
        <v>4</v>
      </c>
      <c r="C58" s="197" t="str">
        <f>IF(OR(C44=0,C43=0),"",C44-C43)</f>
        <v/>
      </c>
      <c r="D58" s="197" t="str">
        <f t="shared" ref="D58:R58" si="5">IF(OR(D44=0,D43=0),"",D44-D43)</f>
        <v/>
      </c>
      <c r="E58" s="197" t="str">
        <f t="shared" si="5"/>
        <v/>
      </c>
      <c r="F58" s="197" t="str">
        <f t="shared" si="5"/>
        <v/>
      </c>
      <c r="G58" s="197" t="str">
        <f t="shared" si="5"/>
        <v/>
      </c>
      <c r="H58" s="197" t="str">
        <f t="shared" si="5"/>
        <v/>
      </c>
      <c r="I58" s="197" t="str">
        <f t="shared" si="5"/>
        <v/>
      </c>
      <c r="J58" s="197" t="str">
        <f t="shared" si="5"/>
        <v/>
      </c>
      <c r="K58" s="197" t="str">
        <f t="shared" si="5"/>
        <v/>
      </c>
      <c r="L58" s="197" t="str">
        <f t="shared" si="5"/>
        <v/>
      </c>
      <c r="M58" s="197" t="str">
        <f t="shared" si="5"/>
        <v/>
      </c>
      <c r="N58" s="197" t="str">
        <f t="shared" si="5"/>
        <v/>
      </c>
      <c r="O58" s="197" t="str">
        <f t="shared" si="5"/>
        <v/>
      </c>
      <c r="P58" s="197" t="str">
        <f t="shared" si="5"/>
        <v/>
      </c>
      <c r="Q58" s="197" t="str">
        <f t="shared" si="5"/>
        <v/>
      </c>
      <c r="R58" s="197" t="str">
        <f t="shared" si="5"/>
        <v/>
      </c>
    </row>
    <row r="59" spans="2:18">
      <c r="B59" s="107" t="s">
        <v>5</v>
      </c>
      <c r="C59" s="197" t="str">
        <f t="shared" ref="C59:R68" si="6">IF(OR(C45=0,C44=0),"",C45-C44)</f>
        <v/>
      </c>
      <c r="D59" s="197" t="str">
        <f t="shared" si="6"/>
        <v/>
      </c>
      <c r="E59" s="197" t="str">
        <f t="shared" si="6"/>
        <v/>
      </c>
      <c r="F59" s="197" t="str">
        <f t="shared" si="6"/>
        <v/>
      </c>
      <c r="G59" s="197" t="str">
        <f t="shared" si="6"/>
        <v/>
      </c>
      <c r="H59" s="197" t="str">
        <f t="shared" si="6"/>
        <v/>
      </c>
      <c r="I59" s="197" t="str">
        <f t="shared" si="6"/>
        <v/>
      </c>
      <c r="J59" s="197" t="str">
        <f t="shared" si="6"/>
        <v/>
      </c>
      <c r="K59" s="197" t="str">
        <f t="shared" si="6"/>
        <v/>
      </c>
      <c r="L59" s="197" t="str">
        <f t="shared" si="6"/>
        <v/>
      </c>
      <c r="M59" s="197" t="str">
        <f t="shared" si="6"/>
        <v/>
      </c>
      <c r="N59" s="197" t="str">
        <f t="shared" si="6"/>
        <v/>
      </c>
      <c r="O59" s="197" t="str">
        <f t="shared" si="6"/>
        <v/>
      </c>
      <c r="P59" s="197" t="str">
        <f t="shared" si="6"/>
        <v/>
      </c>
      <c r="Q59" s="197" t="str">
        <f t="shared" si="6"/>
        <v/>
      </c>
      <c r="R59" s="197" t="str">
        <f t="shared" si="6"/>
        <v/>
      </c>
    </row>
    <row r="60" spans="2:18">
      <c r="B60" s="106" t="s">
        <v>6</v>
      </c>
      <c r="C60" s="197" t="str">
        <f t="shared" si="6"/>
        <v/>
      </c>
      <c r="D60" s="197" t="str">
        <f t="shared" si="6"/>
        <v/>
      </c>
      <c r="E60" s="197" t="str">
        <f t="shared" si="6"/>
        <v/>
      </c>
      <c r="F60" s="197" t="str">
        <f t="shared" si="6"/>
        <v/>
      </c>
      <c r="G60" s="197" t="str">
        <f t="shared" si="6"/>
        <v/>
      </c>
      <c r="H60" s="197" t="str">
        <f t="shared" si="6"/>
        <v/>
      </c>
      <c r="I60" s="197" t="str">
        <f t="shared" si="6"/>
        <v/>
      </c>
      <c r="J60" s="197" t="str">
        <f t="shared" si="6"/>
        <v/>
      </c>
      <c r="K60" s="197" t="str">
        <f t="shared" si="6"/>
        <v/>
      </c>
      <c r="L60" s="197" t="str">
        <f t="shared" si="6"/>
        <v/>
      </c>
      <c r="M60" s="197" t="str">
        <f t="shared" si="6"/>
        <v/>
      </c>
      <c r="N60" s="197" t="str">
        <f t="shared" si="6"/>
        <v/>
      </c>
      <c r="O60" s="197" t="str">
        <f t="shared" si="6"/>
        <v/>
      </c>
      <c r="P60" s="197" t="str">
        <f t="shared" si="6"/>
        <v/>
      </c>
      <c r="Q60" s="197" t="str">
        <f t="shared" si="6"/>
        <v/>
      </c>
      <c r="R60" s="197" t="str">
        <f t="shared" si="6"/>
        <v/>
      </c>
    </row>
    <row r="61" spans="2:18">
      <c r="B61" s="106" t="s">
        <v>7</v>
      </c>
      <c r="C61" s="197" t="str">
        <f t="shared" si="6"/>
        <v/>
      </c>
      <c r="D61" s="197" t="str">
        <f t="shared" si="6"/>
        <v/>
      </c>
      <c r="E61" s="197" t="str">
        <f t="shared" si="6"/>
        <v/>
      </c>
      <c r="F61" s="197" t="str">
        <f t="shared" si="6"/>
        <v/>
      </c>
      <c r="G61" s="197" t="str">
        <f t="shared" si="6"/>
        <v/>
      </c>
      <c r="H61" s="197" t="str">
        <f t="shared" si="6"/>
        <v/>
      </c>
      <c r="I61" s="197" t="str">
        <f t="shared" si="6"/>
        <v/>
      </c>
      <c r="J61" s="197" t="str">
        <f t="shared" si="6"/>
        <v/>
      </c>
      <c r="K61" s="197" t="str">
        <f t="shared" si="6"/>
        <v/>
      </c>
      <c r="L61" s="197" t="str">
        <f t="shared" si="6"/>
        <v/>
      </c>
      <c r="M61" s="197" t="str">
        <f t="shared" si="6"/>
        <v/>
      </c>
      <c r="N61" s="197" t="str">
        <f t="shared" si="6"/>
        <v/>
      </c>
      <c r="O61" s="197" t="str">
        <f t="shared" si="6"/>
        <v/>
      </c>
      <c r="P61" s="197" t="str">
        <f t="shared" si="6"/>
        <v/>
      </c>
      <c r="Q61" s="197" t="str">
        <f t="shared" si="6"/>
        <v/>
      </c>
      <c r="R61" s="197" t="str">
        <f t="shared" si="6"/>
        <v/>
      </c>
    </row>
    <row r="62" spans="2:18">
      <c r="B62" s="106" t="s">
        <v>8</v>
      </c>
      <c r="C62" s="197" t="str">
        <f t="shared" si="6"/>
        <v/>
      </c>
      <c r="D62" s="197" t="str">
        <f t="shared" si="6"/>
        <v/>
      </c>
      <c r="E62" s="197" t="str">
        <f t="shared" si="6"/>
        <v/>
      </c>
      <c r="F62" s="197" t="str">
        <f t="shared" si="6"/>
        <v/>
      </c>
      <c r="G62" s="197" t="str">
        <f t="shared" si="6"/>
        <v/>
      </c>
      <c r="H62" s="197" t="str">
        <f t="shared" si="6"/>
        <v/>
      </c>
      <c r="I62" s="197" t="str">
        <f t="shared" si="6"/>
        <v/>
      </c>
      <c r="J62" s="197" t="str">
        <f t="shared" si="6"/>
        <v/>
      </c>
      <c r="K62" s="197" t="str">
        <f t="shared" si="6"/>
        <v/>
      </c>
      <c r="L62" s="197" t="str">
        <f t="shared" si="6"/>
        <v/>
      </c>
      <c r="M62" s="197" t="str">
        <f t="shared" si="6"/>
        <v/>
      </c>
      <c r="N62" s="197" t="str">
        <f t="shared" si="6"/>
        <v/>
      </c>
      <c r="O62" s="197" t="str">
        <f t="shared" si="6"/>
        <v/>
      </c>
      <c r="P62" s="197" t="str">
        <f t="shared" si="6"/>
        <v/>
      </c>
      <c r="Q62" s="197" t="str">
        <f t="shared" si="6"/>
        <v/>
      </c>
      <c r="R62" s="197" t="str">
        <f t="shared" si="6"/>
        <v/>
      </c>
    </row>
    <row r="63" spans="2:18">
      <c r="B63" s="106" t="s">
        <v>9</v>
      </c>
      <c r="C63" s="197" t="str">
        <f t="shared" si="6"/>
        <v/>
      </c>
      <c r="D63" s="197" t="str">
        <f t="shared" si="6"/>
        <v/>
      </c>
      <c r="E63" s="197" t="str">
        <f t="shared" si="6"/>
        <v/>
      </c>
      <c r="F63" s="197" t="str">
        <f t="shared" si="6"/>
        <v/>
      </c>
      <c r="G63" s="197" t="str">
        <f t="shared" si="6"/>
        <v/>
      </c>
      <c r="H63" s="197" t="str">
        <f t="shared" si="6"/>
        <v/>
      </c>
      <c r="I63" s="197" t="str">
        <f t="shared" si="6"/>
        <v/>
      </c>
      <c r="J63" s="197" t="str">
        <f t="shared" si="6"/>
        <v/>
      </c>
      <c r="K63" s="197" t="str">
        <f t="shared" si="6"/>
        <v/>
      </c>
      <c r="L63" s="197" t="str">
        <f t="shared" si="6"/>
        <v/>
      </c>
      <c r="M63" s="197" t="str">
        <f t="shared" si="6"/>
        <v/>
      </c>
      <c r="N63" s="197" t="str">
        <f t="shared" si="6"/>
        <v/>
      </c>
      <c r="O63" s="197" t="str">
        <f t="shared" si="6"/>
        <v/>
      </c>
      <c r="P63" s="197" t="str">
        <f t="shared" si="6"/>
        <v/>
      </c>
      <c r="Q63" s="197" t="str">
        <f t="shared" si="6"/>
        <v/>
      </c>
      <c r="R63" s="197" t="str">
        <f t="shared" si="6"/>
        <v/>
      </c>
    </row>
    <row r="64" spans="2:18">
      <c r="B64" s="106" t="s">
        <v>10</v>
      </c>
      <c r="C64" s="197" t="str">
        <f t="shared" si="6"/>
        <v/>
      </c>
      <c r="D64" s="197" t="str">
        <f t="shared" si="6"/>
        <v/>
      </c>
      <c r="E64" s="197" t="str">
        <f t="shared" si="6"/>
        <v/>
      </c>
      <c r="F64" s="197" t="str">
        <f t="shared" si="6"/>
        <v/>
      </c>
      <c r="G64" s="197" t="str">
        <f t="shared" si="6"/>
        <v/>
      </c>
      <c r="H64" s="197" t="str">
        <f t="shared" si="6"/>
        <v/>
      </c>
      <c r="I64" s="197" t="str">
        <f t="shared" si="6"/>
        <v/>
      </c>
      <c r="J64" s="197" t="str">
        <f t="shared" si="6"/>
        <v/>
      </c>
      <c r="K64" s="197" t="str">
        <f t="shared" si="6"/>
        <v/>
      </c>
      <c r="L64" s="197" t="str">
        <f t="shared" si="6"/>
        <v/>
      </c>
      <c r="M64" s="197" t="str">
        <f t="shared" si="6"/>
        <v/>
      </c>
      <c r="N64" s="197" t="str">
        <f t="shared" si="6"/>
        <v/>
      </c>
      <c r="O64" s="197" t="str">
        <f t="shared" si="6"/>
        <v/>
      </c>
      <c r="P64" s="197" t="str">
        <f t="shared" si="6"/>
        <v/>
      </c>
      <c r="Q64" s="197" t="str">
        <f t="shared" si="6"/>
        <v/>
      </c>
      <c r="R64" s="197" t="str">
        <f t="shared" si="6"/>
        <v/>
      </c>
    </row>
    <row r="65" spans="1:33">
      <c r="B65" s="106" t="s">
        <v>11</v>
      </c>
      <c r="C65" s="197" t="str">
        <f t="shared" si="6"/>
        <v/>
      </c>
      <c r="D65" s="197" t="str">
        <f t="shared" si="6"/>
        <v/>
      </c>
      <c r="E65" s="197" t="str">
        <f t="shared" si="6"/>
        <v/>
      </c>
      <c r="F65" s="197" t="str">
        <f t="shared" si="6"/>
        <v/>
      </c>
      <c r="G65" s="197" t="str">
        <f t="shared" si="6"/>
        <v/>
      </c>
      <c r="H65" s="197" t="str">
        <f t="shared" si="6"/>
        <v/>
      </c>
      <c r="I65" s="197" t="str">
        <f t="shared" si="6"/>
        <v/>
      </c>
      <c r="J65" s="197" t="str">
        <f t="shared" si="6"/>
        <v/>
      </c>
      <c r="K65" s="197" t="str">
        <f t="shared" si="6"/>
        <v/>
      </c>
      <c r="L65" s="197" t="str">
        <f t="shared" si="6"/>
        <v/>
      </c>
      <c r="M65" s="197" t="str">
        <f t="shared" si="6"/>
        <v/>
      </c>
      <c r="N65" s="197" t="str">
        <f t="shared" si="6"/>
        <v/>
      </c>
      <c r="O65" s="197" t="str">
        <f t="shared" si="6"/>
        <v/>
      </c>
      <c r="P65" s="197" t="str">
        <f t="shared" si="6"/>
        <v/>
      </c>
      <c r="Q65" s="197" t="str">
        <f t="shared" si="6"/>
        <v/>
      </c>
      <c r="R65" s="197" t="str">
        <f t="shared" si="6"/>
        <v/>
      </c>
    </row>
    <row r="66" spans="1:33">
      <c r="B66" s="106" t="s">
        <v>12</v>
      </c>
      <c r="C66" s="197" t="str">
        <f t="shared" si="6"/>
        <v/>
      </c>
      <c r="D66" s="197" t="str">
        <f t="shared" si="6"/>
        <v/>
      </c>
      <c r="E66" s="197" t="str">
        <f t="shared" si="6"/>
        <v/>
      </c>
      <c r="F66" s="197" t="str">
        <f t="shared" si="6"/>
        <v/>
      </c>
      <c r="G66" s="197" t="str">
        <f t="shared" si="6"/>
        <v/>
      </c>
      <c r="H66" s="197" t="str">
        <f t="shared" si="6"/>
        <v/>
      </c>
      <c r="I66" s="197" t="str">
        <f t="shared" si="6"/>
        <v/>
      </c>
      <c r="J66" s="197" t="str">
        <f t="shared" si="6"/>
        <v/>
      </c>
      <c r="K66" s="197" t="str">
        <f t="shared" si="6"/>
        <v/>
      </c>
      <c r="L66" s="197" t="str">
        <f t="shared" si="6"/>
        <v/>
      </c>
      <c r="M66" s="197" t="str">
        <f t="shared" si="6"/>
        <v/>
      </c>
      <c r="N66" s="197" t="str">
        <f t="shared" si="6"/>
        <v/>
      </c>
      <c r="O66" s="197" t="str">
        <f t="shared" si="6"/>
        <v/>
      </c>
      <c r="P66" s="197" t="str">
        <f t="shared" si="6"/>
        <v/>
      </c>
      <c r="Q66" s="197" t="str">
        <f t="shared" si="6"/>
        <v/>
      </c>
      <c r="R66" s="197" t="str">
        <f t="shared" si="6"/>
        <v/>
      </c>
    </row>
    <row r="67" spans="1:33">
      <c r="B67" s="106" t="s">
        <v>13</v>
      </c>
      <c r="C67" s="197" t="str">
        <f t="shared" si="6"/>
        <v/>
      </c>
      <c r="D67" s="197" t="str">
        <f t="shared" si="6"/>
        <v/>
      </c>
      <c r="E67" s="197" t="str">
        <f t="shared" si="6"/>
        <v/>
      </c>
      <c r="F67" s="197" t="str">
        <f t="shared" si="6"/>
        <v/>
      </c>
      <c r="G67" s="197" t="str">
        <f t="shared" si="6"/>
        <v/>
      </c>
      <c r="H67" s="197" t="str">
        <f t="shared" si="6"/>
        <v/>
      </c>
      <c r="I67" s="197" t="str">
        <f t="shared" si="6"/>
        <v/>
      </c>
      <c r="J67" s="197" t="str">
        <f t="shared" si="6"/>
        <v/>
      </c>
      <c r="K67" s="197" t="str">
        <f t="shared" si="6"/>
        <v/>
      </c>
      <c r="L67" s="197" t="str">
        <f t="shared" si="6"/>
        <v/>
      </c>
      <c r="M67" s="197" t="str">
        <f t="shared" si="6"/>
        <v/>
      </c>
      <c r="N67" s="197" t="str">
        <f t="shared" si="6"/>
        <v/>
      </c>
      <c r="O67" s="197" t="str">
        <f t="shared" si="6"/>
        <v/>
      </c>
      <c r="P67" s="197" t="str">
        <f t="shared" si="6"/>
        <v/>
      </c>
      <c r="Q67" s="197" t="str">
        <f t="shared" si="6"/>
        <v/>
      </c>
      <c r="R67" s="197" t="str">
        <f t="shared" si="6"/>
        <v/>
      </c>
    </row>
    <row r="68" spans="1:33">
      <c r="B68" s="106" t="s">
        <v>14</v>
      </c>
      <c r="C68" s="197" t="str">
        <f t="shared" si="6"/>
        <v/>
      </c>
      <c r="D68" s="197" t="str">
        <f t="shared" si="6"/>
        <v/>
      </c>
      <c r="E68" s="197" t="str">
        <f t="shared" si="6"/>
        <v/>
      </c>
      <c r="F68" s="197" t="str">
        <f t="shared" si="6"/>
        <v/>
      </c>
      <c r="G68" s="197" t="str">
        <f t="shared" si="6"/>
        <v/>
      </c>
      <c r="H68" s="197" t="str">
        <f t="shared" si="6"/>
        <v/>
      </c>
      <c r="I68" s="197" t="str">
        <f t="shared" si="6"/>
        <v/>
      </c>
      <c r="J68" s="197" t="str">
        <f t="shared" si="6"/>
        <v/>
      </c>
      <c r="K68" s="197" t="str">
        <f t="shared" si="6"/>
        <v/>
      </c>
      <c r="L68" s="197" t="str">
        <f t="shared" si="6"/>
        <v/>
      </c>
      <c r="M68" s="197" t="str">
        <f t="shared" si="6"/>
        <v/>
      </c>
      <c r="N68" s="197" t="str">
        <f t="shared" si="6"/>
        <v/>
      </c>
      <c r="O68" s="197" t="str">
        <f t="shared" si="6"/>
        <v/>
      </c>
      <c r="P68" s="197" t="str">
        <f t="shared" si="6"/>
        <v/>
      </c>
      <c r="Q68" s="197" t="str">
        <f t="shared" si="6"/>
        <v/>
      </c>
      <c r="R68" s="197" t="str">
        <f t="shared" si="6"/>
        <v/>
      </c>
    </row>
    <row r="69" spans="1:33" ht="15.75" thickBot="1">
      <c r="B69" s="108" t="s">
        <v>15</v>
      </c>
      <c r="C69" s="197" t="str">
        <f>IF(OR(D43=0,C54=0),"",D43-C54)</f>
        <v/>
      </c>
      <c r="D69" s="197" t="str">
        <f t="shared" ref="D69:Q69" si="7">IF(OR(E43=0,D54=0),"",E43-D54)</f>
        <v/>
      </c>
      <c r="E69" s="197" t="str">
        <f t="shared" si="7"/>
        <v/>
      </c>
      <c r="F69" s="197" t="str">
        <f t="shared" si="7"/>
        <v/>
      </c>
      <c r="G69" s="197" t="str">
        <f t="shared" si="7"/>
        <v/>
      </c>
      <c r="H69" s="197" t="str">
        <f t="shared" si="7"/>
        <v/>
      </c>
      <c r="I69" s="197" t="str">
        <f t="shared" si="7"/>
        <v/>
      </c>
      <c r="J69" s="197" t="str">
        <f t="shared" si="7"/>
        <v/>
      </c>
      <c r="K69" s="197" t="str">
        <f t="shared" si="7"/>
        <v/>
      </c>
      <c r="L69" s="197" t="str">
        <f t="shared" si="7"/>
        <v/>
      </c>
      <c r="M69" s="197" t="str">
        <f t="shared" si="7"/>
        <v/>
      </c>
      <c r="N69" s="197" t="str">
        <f t="shared" si="7"/>
        <v/>
      </c>
      <c r="O69" s="197" t="str">
        <f t="shared" si="7"/>
        <v/>
      </c>
      <c r="P69" s="197" t="str">
        <f t="shared" si="7"/>
        <v/>
      </c>
      <c r="Q69" s="197" t="str">
        <f t="shared" si="7"/>
        <v/>
      </c>
      <c r="R69" s="215" t="s">
        <v>16</v>
      </c>
    </row>
    <row r="70" spans="1:33" ht="15.75" thickBot="1">
      <c r="B70" s="103" t="s">
        <v>60</v>
      </c>
      <c r="C70" s="115">
        <f t="shared" ref="C70:R70" si="8">SUM(C58:C69)</f>
        <v>0</v>
      </c>
      <c r="D70" s="115">
        <f t="shared" si="8"/>
        <v>0</v>
      </c>
      <c r="E70" s="115">
        <f t="shared" si="8"/>
        <v>0</v>
      </c>
      <c r="F70" s="115">
        <f t="shared" si="8"/>
        <v>0</v>
      </c>
      <c r="G70" s="115">
        <f t="shared" si="8"/>
        <v>0</v>
      </c>
      <c r="H70" s="115">
        <f t="shared" si="8"/>
        <v>0</v>
      </c>
      <c r="I70" s="115">
        <f t="shared" si="8"/>
        <v>0</v>
      </c>
      <c r="J70" s="115">
        <f t="shared" si="8"/>
        <v>0</v>
      </c>
      <c r="K70" s="115">
        <f t="shared" si="8"/>
        <v>0</v>
      </c>
      <c r="L70" s="115">
        <f t="shared" si="8"/>
        <v>0</v>
      </c>
      <c r="M70" s="115">
        <f t="shared" si="8"/>
        <v>0</v>
      </c>
      <c r="N70" s="115">
        <f t="shared" si="8"/>
        <v>0</v>
      </c>
      <c r="O70" s="115">
        <f t="shared" si="8"/>
        <v>0</v>
      </c>
      <c r="P70" s="115">
        <f t="shared" si="8"/>
        <v>0</v>
      </c>
      <c r="Q70" s="115">
        <f t="shared" si="8"/>
        <v>0</v>
      </c>
      <c r="R70" s="116">
        <f t="shared" si="8"/>
        <v>0</v>
      </c>
    </row>
    <row r="71" spans="1:33" ht="15.75" thickBot="1">
      <c r="B71" s="635" t="s">
        <v>63</v>
      </c>
      <c r="C71" s="636" t="s">
        <v>16</v>
      </c>
      <c r="D71" s="637" t="e">
        <f>-(1-D70/C70)</f>
        <v>#DIV/0!</v>
      </c>
      <c r="E71" s="637" t="e">
        <f t="shared" ref="E71:R71" si="9">-(1-E70/D70)</f>
        <v>#DIV/0!</v>
      </c>
      <c r="F71" s="637" t="e">
        <f t="shared" si="9"/>
        <v>#DIV/0!</v>
      </c>
      <c r="G71" s="637" t="e">
        <f t="shared" si="9"/>
        <v>#DIV/0!</v>
      </c>
      <c r="H71" s="637" t="e">
        <f t="shared" si="9"/>
        <v>#DIV/0!</v>
      </c>
      <c r="I71" s="637" t="e">
        <f t="shared" si="9"/>
        <v>#DIV/0!</v>
      </c>
      <c r="J71" s="637" t="e">
        <f t="shared" si="9"/>
        <v>#DIV/0!</v>
      </c>
      <c r="K71" s="637" t="e">
        <f t="shared" si="9"/>
        <v>#DIV/0!</v>
      </c>
      <c r="L71" s="637" t="e">
        <f t="shared" si="9"/>
        <v>#DIV/0!</v>
      </c>
      <c r="M71" s="637" t="e">
        <f t="shared" si="9"/>
        <v>#DIV/0!</v>
      </c>
      <c r="N71" s="637" t="e">
        <f t="shared" si="9"/>
        <v>#DIV/0!</v>
      </c>
      <c r="O71" s="637" t="e">
        <f t="shared" si="9"/>
        <v>#DIV/0!</v>
      </c>
      <c r="P71" s="637" t="e">
        <f t="shared" si="9"/>
        <v>#DIV/0!</v>
      </c>
      <c r="Q71" s="637" t="e">
        <f t="shared" si="9"/>
        <v>#DIV/0!</v>
      </c>
      <c r="R71" s="638" t="e">
        <f t="shared" si="9"/>
        <v>#DIV/0!</v>
      </c>
    </row>
    <row r="72" spans="1:33" s="2" customFormat="1">
      <c r="B72" s="689"/>
      <c r="C72" s="689"/>
      <c r="D72" s="689"/>
      <c r="E72" s="689"/>
      <c r="F72" s="689"/>
      <c r="G72" s="12"/>
      <c r="H72" s="12"/>
      <c r="I72" s="12"/>
      <c r="J72" s="12"/>
      <c r="K72" s="12"/>
      <c r="L72" s="12"/>
      <c r="M72" s="12"/>
      <c r="N72" s="12"/>
      <c r="O72" s="12"/>
      <c r="P72" s="12"/>
      <c r="Q72" s="12"/>
      <c r="R72" s="12"/>
    </row>
    <row r="73" spans="1:33" s="2" customFormat="1" ht="26.25" customHeight="1" thickBot="1"/>
    <row r="74" spans="1:33" s="46" customFormat="1" ht="24.6" customHeight="1" thickBot="1">
      <c r="A74" s="45"/>
      <c r="B74" s="1150" t="s">
        <v>95</v>
      </c>
      <c r="C74" s="1151"/>
      <c r="D74" s="1151"/>
      <c r="E74" s="1151"/>
      <c r="F74" s="1151"/>
      <c r="G74" s="1151"/>
      <c r="H74" s="1151"/>
      <c r="I74" s="1151"/>
      <c r="J74" s="1151"/>
      <c r="K74" s="1151"/>
      <c r="L74" s="1151"/>
      <c r="M74" s="1151"/>
      <c r="N74" s="1151"/>
      <c r="O74" s="1151"/>
      <c r="P74" s="1151"/>
      <c r="Q74" s="1151"/>
      <c r="R74" s="1152"/>
      <c r="S74" s="45"/>
      <c r="T74" s="45"/>
      <c r="U74" s="45"/>
      <c r="V74" s="45"/>
      <c r="W74" s="45"/>
      <c r="X74" s="45"/>
      <c r="Y74" s="45"/>
      <c r="Z74" s="45"/>
      <c r="AA74" s="45"/>
      <c r="AB74" s="45"/>
      <c r="AC74" s="45"/>
      <c r="AD74" s="45"/>
      <c r="AE74" s="45"/>
      <c r="AF74" s="45"/>
      <c r="AG74" s="45"/>
    </row>
    <row r="75" spans="1:33" ht="15.75" thickBot="1">
      <c r="C75" s="2"/>
      <c r="D75" s="2"/>
      <c r="E75" s="2"/>
      <c r="F75" s="2"/>
      <c r="G75" s="2"/>
      <c r="H75" s="2"/>
      <c r="I75" s="2"/>
      <c r="J75" s="2"/>
      <c r="K75" s="2"/>
      <c r="L75" s="2"/>
      <c r="M75" s="2"/>
      <c r="N75" s="2"/>
      <c r="O75" s="2"/>
      <c r="P75" s="2"/>
      <c r="Q75" s="2"/>
      <c r="R75" s="2"/>
    </row>
    <row r="76" spans="1:33" ht="24.95" customHeight="1" thickBot="1">
      <c r="B76" s="1198" t="s">
        <v>320</v>
      </c>
      <c r="C76" s="1199"/>
      <c r="D76" s="1199"/>
      <c r="E76" s="1199"/>
      <c r="F76" s="1199"/>
      <c r="G76" s="1199"/>
      <c r="H76" s="1199"/>
      <c r="I76" s="1199"/>
      <c r="J76" s="1199"/>
      <c r="K76" s="1199"/>
      <c r="L76" s="1199"/>
      <c r="M76" s="1199"/>
      <c r="N76" s="1199"/>
      <c r="O76" s="1199"/>
      <c r="P76" s="1199"/>
      <c r="Q76" s="1199"/>
      <c r="R76" s="1200"/>
    </row>
    <row r="77" spans="1:33" ht="15.75" thickBot="1">
      <c r="B77" s="33" t="s">
        <v>44</v>
      </c>
      <c r="C77" s="100">
        <v>2010</v>
      </c>
      <c r="D77" s="101">
        <v>2011</v>
      </c>
      <c r="E77" s="101">
        <v>2012</v>
      </c>
      <c r="F77" s="101">
        <v>2013</v>
      </c>
      <c r="G77" s="101">
        <v>2014</v>
      </c>
      <c r="H77" s="101">
        <v>2015</v>
      </c>
      <c r="I77" s="101">
        <v>2016</v>
      </c>
      <c r="J77" s="101">
        <v>2017</v>
      </c>
      <c r="K77" s="101">
        <v>2018</v>
      </c>
      <c r="L77" s="101">
        <v>2019</v>
      </c>
      <c r="M77" s="101">
        <v>2020</v>
      </c>
      <c r="N77" s="101">
        <v>2021</v>
      </c>
      <c r="O77" s="101">
        <v>2022</v>
      </c>
      <c r="P77" s="101">
        <v>2023</v>
      </c>
      <c r="Q77" s="101">
        <v>2024</v>
      </c>
      <c r="R77" s="102">
        <v>2025</v>
      </c>
    </row>
    <row r="78" spans="1:33">
      <c r="B78" s="117" t="s">
        <v>4</v>
      </c>
      <c r="C78" s="725">
        <v>0</v>
      </c>
      <c r="D78" s="726">
        <v>0</v>
      </c>
      <c r="E78" s="726">
        <v>0</v>
      </c>
      <c r="F78" s="726">
        <v>0</v>
      </c>
      <c r="G78" s="726">
        <v>0</v>
      </c>
      <c r="H78" s="726">
        <v>0</v>
      </c>
      <c r="I78" s="726">
        <v>0</v>
      </c>
      <c r="J78" s="726">
        <v>0</v>
      </c>
      <c r="K78" s="726">
        <v>0</v>
      </c>
      <c r="L78" s="726">
        <v>0</v>
      </c>
      <c r="M78" s="726">
        <v>0</v>
      </c>
      <c r="N78" s="726">
        <v>0</v>
      </c>
      <c r="O78" s="726">
        <v>0</v>
      </c>
      <c r="P78" s="726">
        <v>0</v>
      </c>
      <c r="Q78" s="726">
        <v>0</v>
      </c>
      <c r="R78" s="722">
        <v>0</v>
      </c>
    </row>
    <row r="79" spans="1:33">
      <c r="B79" s="107" t="s">
        <v>5</v>
      </c>
      <c r="C79" s="719">
        <v>0</v>
      </c>
      <c r="D79" s="720">
        <v>0</v>
      </c>
      <c r="E79" s="720">
        <v>0</v>
      </c>
      <c r="F79" s="720">
        <v>0</v>
      </c>
      <c r="G79" s="720">
        <v>0</v>
      </c>
      <c r="H79" s="720">
        <v>0</v>
      </c>
      <c r="I79" s="720">
        <v>0</v>
      </c>
      <c r="J79" s="720">
        <v>0</v>
      </c>
      <c r="K79" s="720">
        <v>0</v>
      </c>
      <c r="L79" s="720">
        <v>0</v>
      </c>
      <c r="M79" s="720">
        <v>0</v>
      </c>
      <c r="N79" s="720">
        <v>0</v>
      </c>
      <c r="O79" s="720">
        <v>0</v>
      </c>
      <c r="P79" s="720">
        <v>0</v>
      </c>
      <c r="Q79" s="720">
        <v>0</v>
      </c>
      <c r="R79" s="723">
        <v>0</v>
      </c>
    </row>
    <row r="80" spans="1:33">
      <c r="B80" s="106" t="s">
        <v>6</v>
      </c>
      <c r="C80" s="719">
        <v>0</v>
      </c>
      <c r="D80" s="720">
        <v>0</v>
      </c>
      <c r="E80" s="720">
        <v>0</v>
      </c>
      <c r="F80" s="720">
        <v>0</v>
      </c>
      <c r="G80" s="720">
        <v>0</v>
      </c>
      <c r="H80" s="720">
        <v>0</v>
      </c>
      <c r="I80" s="720">
        <v>0</v>
      </c>
      <c r="J80" s="720">
        <v>0</v>
      </c>
      <c r="K80" s="720">
        <v>0</v>
      </c>
      <c r="L80" s="720">
        <v>0</v>
      </c>
      <c r="M80" s="720">
        <v>0</v>
      </c>
      <c r="N80" s="720">
        <v>0</v>
      </c>
      <c r="O80" s="720">
        <v>0</v>
      </c>
      <c r="P80" s="720">
        <v>0</v>
      </c>
      <c r="Q80" s="720">
        <v>0</v>
      </c>
      <c r="R80" s="723">
        <v>0</v>
      </c>
    </row>
    <row r="81" spans="2:18">
      <c r="B81" s="106" t="s">
        <v>7</v>
      </c>
      <c r="C81" s="719">
        <v>0</v>
      </c>
      <c r="D81" s="720">
        <v>0</v>
      </c>
      <c r="E81" s="720">
        <v>0</v>
      </c>
      <c r="F81" s="720">
        <v>0</v>
      </c>
      <c r="G81" s="720">
        <v>0</v>
      </c>
      <c r="H81" s="720">
        <v>0</v>
      </c>
      <c r="I81" s="720">
        <v>0</v>
      </c>
      <c r="J81" s="720">
        <v>0</v>
      </c>
      <c r="K81" s="720">
        <v>0</v>
      </c>
      <c r="L81" s="720">
        <v>0</v>
      </c>
      <c r="M81" s="720">
        <v>0</v>
      </c>
      <c r="N81" s="720">
        <v>0</v>
      </c>
      <c r="O81" s="720">
        <v>0</v>
      </c>
      <c r="P81" s="720">
        <v>0</v>
      </c>
      <c r="Q81" s="720">
        <v>0</v>
      </c>
      <c r="R81" s="723">
        <v>0</v>
      </c>
    </row>
    <row r="82" spans="2:18">
      <c r="B82" s="106" t="s">
        <v>8</v>
      </c>
      <c r="C82" s="719">
        <v>0</v>
      </c>
      <c r="D82" s="720">
        <v>0</v>
      </c>
      <c r="E82" s="720">
        <v>0</v>
      </c>
      <c r="F82" s="720">
        <v>0</v>
      </c>
      <c r="G82" s="720">
        <v>0</v>
      </c>
      <c r="H82" s="720">
        <v>0</v>
      </c>
      <c r="I82" s="720">
        <v>0</v>
      </c>
      <c r="J82" s="720">
        <v>0</v>
      </c>
      <c r="K82" s="720">
        <v>0</v>
      </c>
      <c r="L82" s="720">
        <v>0</v>
      </c>
      <c r="M82" s="720">
        <v>0</v>
      </c>
      <c r="N82" s="720">
        <v>0</v>
      </c>
      <c r="O82" s="720">
        <v>0</v>
      </c>
      <c r="P82" s="720">
        <v>0</v>
      </c>
      <c r="Q82" s="720">
        <v>0</v>
      </c>
      <c r="R82" s="723">
        <v>0</v>
      </c>
    </row>
    <row r="83" spans="2:18">
      <c r="B83" s="106" t="s">
        <v>9</v>
      </c>
      <c r="C83" s="719">
        <v>0</v>
      </c>
      <c r="D83" s="720">
        <v>0</v>
      </c>
      <c r="E83" s="720">
        <v>0</v>
      </c>
      <c r="F83" s="720">
        <v>0</v>
      </c>
      <c r="G83" s="720">
        <v>0</v>
      </c>
      <c r="H83" s="720">
        <v>0</v>
      </c>
      <c r="I83" s="720">
        <v>0</v>
      </c>
      <c r="J83" s="720">
        <v>0</v>
      </c>
      <c r="K83" s="720">
        <v>0</v>
      </c>
      <c r="L83" s="720">
        <v>0</v>
      </c>
      <c r="M83" s="720">
        <v>0</v>
      </c>
      <c r="N83" s="720">
        <v>0</v>
      </c>
      <c r="O83" s="720">
        <v>0</v>
      </c>
      <c r="P83" s="720">
        <v>0</v>
      </c>
      <c r="Q83" s="720">
        <v>0</v>
      </c>
      <c r="R83" s="723">
        <v>0</v>
      </c>
    </row>
    <row r="84" spans="2:18">
      <c r="B84" s="106" t="s">
        <v>10</v>
      </c>
      <c r="C84" s="719">
        <v>0</v>
      </c>
      <c r="D84" s="720">
        <v>0</v>
      </c>
      <c r="E84" s="720">
        <v>0</v>
      </c>
      <c r="F84" s="720">
        <v>0</v>
      </c>
      <c r="G84" s="720">
        <v>0</v>
      </c>
      <c r="H84" s="720">
        <v>0</v>
      </c>
      <c r="I84" s="720">
        <v>0</v>
      </c>
      <c r="J84" s="720">
        <v>0</v>
      </c>
      <c r="K84" s="720">
        <v>0</v>
      </c>
      <c r="L84" s="720">
        <v>0</v>
      </c>
      <c r="M84" s="720">
        <v>0</v>
      </c>
      <c r="N84" s="720">
        <v>0</v>
      </c>
      <c r="O84" s="720">
        <v>0</v>
      </c>
      <c r="P84" s="720">
        <v>0</v>
      </c>
      <c r="Q84" s="720">
        <v>0</v>
      </c>
      <c r="R84" s="723">
        <v>0</v>
      </c>
    </row>
    <row r="85" spans="2:18">
      <c r="B85" s="106" t="s">
        <v>11</v>
      </c>
      <c r="C85" s="719">
        <v>0</v>
      </c>
      <c r="D85" s="720">
        <v>0</v>
      </c>
      <c r="E85" s="720">
        <v>0</v>
      </c>
      <c r="F85" s="720">
        <v>0</v>
      </c>
      <c r="G85" s="720">
        <v>0</v>
      </c>
      <c r="H85" s="720">
        <v>0</v>
      </c>
      <c r="I85" s="720">
        <v>0</v>
      </c>
      <c r="J85" s="720">
        <v>0</v>
      </c>
      <c r="K85" s="720">
        <v>0</v>
      </c>
      <c r="L85" s="720">
        <v>0</v>
      </c>
      <c r="M85" s="720">
        <v>0</v>
      </c>
      <c r="N85" s="720">
        <v>0</v>
      </c>
      <c r="O85" s="720">
        <v>0</v>
      </c>
      <c r="P85" s="720">
        <v>0</v>
      </c>
      <c r="Q85" s="720">
        <v>0</v>
      </c>
      <c r="R85" s="723">
        <v>0</v>
      </c>
    </row>
    <row r="86" spans="2:18">
      <c r="B86" s="106" t="s">
        <v>12</v>
      </c>
      <c r="C86" s="719">
        <v>0</v>
      </c>
      <c r="D86" s="720">
        <v>0</v>
      </c>
      <c r="E86" s="720">
        <v>0</v>
      </c>
      <c r="F86" s="720">
        <v>0</v>
      </c>
      <c r="G86" s="720">
        <v>0</v>
      </c>
      <c r="H86" s="720">
        <v>0</v>
      </c>
      <c r="I86" s="720">
        <v>0</v>
      </c>
      <c r="J86" s="720">
        <v>0</v>
      </c>
      <c r="K86" s="720">
        <v>0</v>
      </c>
      <c r="L86" s="720">
        <v>0</v>
      </c>
      <c r="M86" s="720">
        <v>0</v>
      </c>
      <c r="N86" s="720">
        <v>0</v>
      </c>
      <c r="O86" s="720">
        <v>0</v>
      </c>
      <c r="P86" s="720">
        <v>0</v>
      </c>
      <c r="Q86" s="720">
        <v>0</v>
      </c>
      <c r="R86" s="723">
        <v>0</v>
      </c>
    </row>
    <row r="87" spans="2:18">
      <c r="B87" s="106" t="s">
        <v>13</v>
      </c>
      <c r="C87" s="719">
        <v>0</v>
      </c>
      <c r="D87" s="720">
        <v>0</v>
      </c>
      <c r="E87" s="720">
        <v>0</v>
      </c>
      <c r="F87" s="720">
        <v>0</v>
      </c>
      <c r="G87" s="720">
        <v>0</v>
      </c>
      <c r="H87" s="720">
        <v>0</v>
      </c>
      <c r="I87" s="720">
        <v>0</v>
      </c>
      <c r="J87" s="720">
        <v>0</v>
      </c>
      <c r="K87" s="720">
        <v>0</v>
      </c>
      <c r="L87" s="720">
        <v>0</v>
      </c>
      <c r="M87" s="720">
        <v>0</v>
      </c>
      <c r="N87" s="720">
        <v>0</v>
      </c>
      <c r="O87" s="720">
        <v>0</v>
      </c>
      <c r="P87" s="720">
        <v>0</v>
      </c>
      <c r="Q87" s="720">
        <v>0</v>
      </c>
      <c r="R87" s="723">
        <v>0</v>
      </c>
    </row>
    <row r="88" spans="2:18">
      <c r="B88" s="106" t="s">
        <v>14</v>
      </c>
      <c r="C88" s="719">
        <v>0</v>
      </c>
      <c r="D88" s="720">
        <v>0</v>
      </c>
      <c r="E88" s="720">
        <v>0</v>
      </c>
      <c r="F88" s="720">
        <v>0</v>
      </c>
      <c r="G88" s="720">
        <v>0</v>
      </c>
      <c r="H88" s="720">
        <v>0</v>
      </c>
      <c r="I88" s="720">
        <v>0</v>
      </c>
      <c r="J88" s="720">
        <v>0</v>
      </c>
      <c r="K88" s="720">
        <v>0</v>
      </c>
      <c r="L88" s="720">
        <v>0</v>
      </c>
      <c r="M88" s="720">
        <v>0</v>
      </c>
      <c r="N88" s="720">
        <v>0</v>
      </c>
      <c r="O88" s="720">
        <v>0</v>
      </c>
      <c r="P88" s="720">
        <v>0</v>
      </c>
      <c r="Q88" s="720">
        <v>0</v>
      </c>
      <c r="R88" s="723">
        <v>0</v>
      </c>
    </row>
    <row r="89" spans="2:18" ht="15.75" thickBot="1">
      <c r="B89" s="118" t="s">
        <v>15</v>
      </c>
      <c r="C89" s="686">
        <v>0</v>
      </c>
      <c r="D89" s="727">
        <v>0</v>
      </c>
      <c r="E89" s="727">
        <v>0</v>
      </c>
      <c r="F89" s="727">
        <v>0</v>
      </c>
      <c r="G89" s="727">
        <v>0</v>
      </c>
      <c r="H89" s="727">
        <v>0</v>
      </c>
      <c r="I89" s="727">
        <v>0</v>
      </c>
      <c r="J89" s="727">
        <v>0</v>
      </c>
      <c r="K89" s="727">
        <v>0</v>
      </c>
      <c r="L89" s="727">
        <v>0</v>
      </c>
      <c r="M89" s="727">
        <v>0</v>
      </c>
      <c r="N89" s="727">
        <v>0</v>
      </c>
      <c r="O89" s="727">
        <v>0</v>
      </c>
      <c r="P89" s="727">
        <v>0</v>
      </c>
      <c r="Q89" s="727">
        <v>0</v>
      </c>
      <c r="R89" s="724">
        <v>0</v>
      </c>
    </row>
    <row r="90" spans="2:18" ht="15.75" thickBot="1">
      <c r="C90" s="2"/>
      <c r="D90" s="2"/>
      <c r="E90" s="2"/>
      <c r="F90" s="2"/>
      <c r="G90" s="2"/>
      <c r="H90" s="2"/>
      <c r="I90" s="2"/>
      <c r="J90" s="2"/>
      <c r="K90" s="2"/>
      <c r="L90" s="2"/>
      <c r="M90" s="2"/>
      <c r="N90" s="2"/>
      <c r="O90" s="2"/>
      <c r="P90" s="2"/>
      <c r="Q90" s="2"/>
      <c r="R90" s="10"/>
    </row>
    <row r="91" spans="2:18" ht="24.6" customHeight="1" thickBot="1">
      <c r="B91" s="1153" t="s">
        <v>321</v>
      </c>
      <c r="C91" s="1154"/>
      <c r="D91" s="1154"/>
      <c r="E91" s="1154"/>
      <c r="F91" s="1154"/>
      <c r="G91" s="1154"/>
      <c r="H91" s="1154"/>
      <c r="I91" s="1154"/>
      <c r="J91" s="1154"/>
      <c r="K91" s="1154"/>
      <c r="L91" s="1154"/>
      <c r="M91" s="1154"/>
      <c r="N91" s="1154"/>
      <c r="O91" s="1154"/>
      <c r="P91" s="1154"/>
      <c r="Q91" s="1154"/>
      <c r="R91" s="1155"/>
    </row>
    <row r="92" spans="2:18" ht="15.75" thickBot="1">
      <c r="B92" s="34" t="s">
        <v>45</v>
      </c>
      <c r="C92" s="100">
        <v>2010</v>
      </c>
      <c r="D92" s="101">
        <v>2011</v>
      </c>
      <c r="E92" s="101">
        <v>2012</v>
      </c>
      <c r="F92" s="101">
        <v>2013</v>
      </c>
      <c r="G92" s="101">
        <v>2014</v>
      </c>
      <c r="H92" s="101">
        <v>2015</v>
      </c>
      <c r="I92" s="101">
        <v>2016</v>
      </c>
      <c r="J92" s="101">
        <v>2017</v>
      </c>
      <c r="K92" s="101">
        <v>2018</v>
      </c>
      <c r="L92" s="101">
        <v>2019</v>
      </c>
      <c r="M92" s="101">
        <v>2020</v>
      </c>
      <c r="N92" s="101">
        <v>2021</v>
      </c>
      <c r="O92" s="101">
        <v>2022</v>
      </c>
      <c r="P92" s="101">
        <v>2023</v>
      </c>
      <c r="Q92" s="101">
        <v>2024</v>
      </c>
      <c r="R92" s="102">
        <v>2025</v>
      </c>
    </row>
    <row r="93" spans="2:18">
      <c r="B93" s="106" t="s">
        <v>4</v>
      </c>
      <c r="C93" s="197" t="str">
        <f>IF(OR(C79=0,C78=0),"",C79-C78)</f>
        <v/>
      </c>
      <c r="D93" s="197" t="str">
        <f t="shared" ref="D93:R93" si="10">IF(OR(D79=0,D78=0),"",D79-D78)</f>
        <v/>
      </c>
      <c r="E93" s="197" t="str">
        <f t="shared" si="10"/>
        <v/>
      </c>
      <c r="F93" s="197" t="str">
        <f t="shared" si="10"/>
        <v/>
      </c>
      <c r="G93" s="197" t="str">
        <f t="shared" si="10"/>
        <v/>
      </c>
      <c r="H93" s="197" t="str">
        <f t="shared" si="10"/>
        <v/>
      </c>
      <c r="I93" s="197" t="str">
        <f t="shared" si="10"/>
        <v/>
      </c>
      <c r="J93" s="197" t="str">
        <f t="shared" si="10"/>
        <v/>
      </c>
      <c r="K93" s="197" t="str">
        <f t="shared" si="10"/>
        <v/>
      </c>
      <c r="L93" s="197" t="str">
        <f t="shared" si="10"/>
        <v/>
      </c>
      <c r="M93" s="197" t="str">
        <f t="shared" si="10"/>
        <v/>
      </c>
      <c r="N93" s="197" t="str">
        <f t="shared" si="10"/>
        <v/>
      </c>
      <c r="O93" s="197" t="str">
        <f t="shared" si="10"/>
        <v/>
      </c>
      <c r="P93" s="197" t="str">
        <f t="shared" si="10"/>
        <v/>
      </c>
      <c r="Q93" s="197" t="str">
        <f t="shared" si="10"/>
        <v/>
      </c>
      <c r="R93" s="197" t="str">
        <f t="shared" si="10"/>
        <v/>
      </c>
    </row>
    <row r="94" spans="2:18">
      <c r="B94" s="107" t="s">
        <v>5</v>
      </c>
      <c r="C94" s="197" t="str">
        <f t="shared" ref="C94:R103" si="11">IF(OR(C80=0,C79=0),"",C80-C79)</f>
        <v/>
      </c>
      <c r="D94" s="197" t="str">
        <f t="shared" si="11"/>
        <v/>
      </c>
      <c r="E94" s="197" t="str">
        <f t="shared" si="11"/>
        <v/>
      </c>
      <c r="F94" s="197" t="str">
        <f t="shared" si="11"/>
        <v/>
      </c>
      <c r="G94" s="197" t="str">
        <f t="shared" si="11"/>
        <v/>
      </c>
      <c r="H94" s="197" t="str">
        <f t="shared" si="11"/>
        <v/>
      </c>
      <c r="I94" s="197" t="str">
        <f t="shared" si="11"/>
        <v/>
      </c>
      <c r="J94" s="197" t="str">
        <f t="shared" si="11"/>
        <v/>
      </c>
      <c r="K94" s="197" t="str">
        <f t="shared" si="11"/>
        <v/>
      </c>
      <c r="L94" s="197" t="str">
        <f t="shared" si="11"/>
        <v/>
      </c>
      <c r="M94" s="197" t="str">
        <f t="shared" si="11"/>
        <v/>
      </c>
      <c r="N94" s="197" t="str">
        <f t="shared" si="11"/>
        <v/>
      </c>
      <c r="O94" s="197" t="str">
        <f t="shared" si="11"/>
        <v/>
      </c>
      <c r="P94" s="197" t="str">
        <f t="shared" si="11"/>
        <v/>
      </c>
      <c r="Q94" s="197" t="str">
        <f t="shared" si="11"/>
        <v/>
      </c>
      <c r="R94" s="197" t="str">
        <f t="shared" si="11"/>
        <v/>
      </c>
    </row>
    <row r="95" spans="2:18">
      <c r="B95" s="106" t="s">
        <v>6</v>
      </c>
      <c r="C95" s="197" t="str">
        <f t="shared" si="11"/>
        <v/>
      </c>
      <c r="D95" s="197" t="str">
        <f t="shared" si="11"/>
        <v/>
      </c>
      <c r="E95" s="197" t="str">
        <f t="shared" si="11"/>
        <v/>
      </c>
      <c r="F95" s="197" t="str">
        <f t="shared" si="11"/>
        <v/>
      </c>
      <c r="G95" s="197" t="str">
        <f t="shared" si="11"/>
        <v/>
      </c>
      <c r="H95" s="197" t="str">
        <f t="shared" si="11"/>
        <v/>
      </c>
      <c r="I95" s="197" t="str">
        <f t="shared" si="11"/>
        <v/>
      </c>
      <c r="J95" s="197" t="str">
        <f t="shared" si="11"/>
        <v/>
      </c>
      <c r="K95" s="197" t="str">
        <f t="shared" si="11"/>
        <v/>
      </c>
      <c r="L95" s="197" t="str">
        <f t="shared" si="11"/>
        <v/>
      </c>
      <c r="M95" s="197" t="str">
        <f t="shared" si="11"/>
        <v/>
      </c>
      <c r="N95" s="197" t="str">
        <f t="shared" si="11"/>
        <v/>
      </c>
      <c r="O95" s="197" t="str">
        <f t="shared" si="11"/>
        <v/>
      </c>
      <c r="P95" s="197" t="str">
        <f t="shared" si="11"/>
        <v/>
      </c>
      <c r="Q95" s="197" t="str">
        <f t="shared" si="11"/>
        <v/>
      </c>
      <c r="R95" s="197" t="str">
        <f t="shared" si="11"/>
        <v/>
      </c>
    </row>
    <row r="96" spans="2:18">
      <c r="B96" s="106" t="s">
        <v>7</v>
      </c>
      <c r="C96" s="197" t="str">
        <f t="shared" si="11"/>
        <v/>
      </c>
      <c r="D96" s="197" t="str">
        <f t="shared" si="11"/>
        <v/>
      </c>
      <c r="E96" s="197" t="str">
        <f t="shared" si="11"/>
        <v/>
      </c>
      <c r="F96" s="197" t="str">
        <f t="shared" si="11"/>
        <v/>
      </c>
      <c r="G96" s="197" t="str">
        <f t="shared" si="11"/>
        <v/>
      </c>
      <c r="H96" s="197" t="str">
        <f t="shared" si="11"/>
        <v/>
      </c>
      <c r="I96" s="197" t="str">
        <f t="shared" si="11"/>
        <v/>
      </c>
      <c r="J96" s="197" t="str">
        <f t="shared" si="11"/>
        <v/>
      </c>
      <c r="K96" s="197" t="str">
        <f t="shared" si="11"/>
        <v/>
      </c>
      <c r="L96" s="197" t="str">
        <f t="shared" si="11"/>
        <v/>
      </c>
      <c r="M96" s="197" t="str">
        <f t="shared" si="11"/>
        <v/>
      </c>
      <c r="N96" s="197" t="str">
        <f t="shared" si="11"/>
        <v/>
      </c>
      <c r="O96" s="197" t="str">
        <f t="shared" si="11"/>
        <v/>
      </c>
      <c r="P96" s="197" t="str">
        <f t="shared" si="11"/>
        <v/>
      </c>
      <c r="Q96" s="197" t="str">
        <f t="shared" si="11"/>
        <v/>
      </c>
      <c r="R96" s="197" t="str">
        <f t="shared" si="11"/>
        <v/>
      </c>
    </row>
    <row r="97" spans="2:18">
      <c r="B97" s="106" t="s">
        <v>8</v>
      </c>
      <c r="C97" s="197" t="str">
        <f t="shared" si="11"/>
        <v/>
      </c>
      <c r="D97" s="197" t="str">
        <f t="shared" si="11"/>
        <v/>
      </c>
      <c r="E97" s="197" t="str">
        <f t="shared" si="11"/>
        <v/>
      </c>
      <c r="F97" s="197" t="str">
        <f t="shared" si="11"/>
        <v/>
      </c>
      <c r="G97" s="197" t="str">
        <f t="shared" si="11"/>
        <v/>
      </c>
      <c r="H97" s="197" t="str">
        <f t="shared" si="11"/>
        <v/>
      </c>
      <c r="I97" s="197" t="str">
        <f t="shared" si="11"/>
        <v/>
      </c>
      <c r="J97" s="197" t="str">
        <f t="shared" si="11"/>
        <v/>
      </c>
      <c r="K97" s="197" t="str">
        <f t="shared" si="11"/>
        <v/>
      </c>
      <c r="L97" s="197" t="str">
        <f t="shared" si="11"/>
        <v/>
      </c>
      <c r="M97" s="197" t="str">
        <f t="shared" si="11"/>
        <v/>
      </c>
      <c r="N97" s="197" t="str">
        <f t="shared" si="11"/>
        <v/>
      </c>
      <c r="O97" s="197" t="str">
        <f t="shared" si="11"/>
        <v/>
      </c>
      <c r="P97" s="197" t="str">
        <f t="shared" si="11"/>
        <v/>
      </c>
      <c r="Q97" s="197" t="str">
        <f t="shared" si="11"/>
        <v/>
      </c>
      <c r="R97" s="197" t="str">
        <f t="shared" si="11"/>
        <v/>
      </c>
    </row>
    <row r="98" spans="2:18">
      <c r="B98" s="106" t="s">
        <v>9</v>
      </c>
      <c r="C98" s="197" t="str">
        <f t="shared" si="11"/>
        <v/>
      </c>
      <c r="D98" s="197" t="str">
        <f t="shared" si="11"/>
        <v/>
      </c>
      <c r="E98" s="197" t="str">
        <f t="shared" si="11"/>
        <v/>
      </c>
      <c r="F98" s="197" t="str">
        <f t="shared" si="11"/>
        <v/>
      </c>
      <c r="G98" s="197" t="str">
        <f t="shared" si="11"/>
        <v/>
      </c>
      <c r="H98" s="197" t="str">
        <f t="shared" si="11"/>
        <v/>
      </c>
      <c r="I98" s="197" t="str">
        <f t="shared" si="11"/>
        <v/>
      </c>
      <c r="J98" s="197" t="str">
        <f t="shared" si="11"/>
        <v/>
      </c>
      <c r="K98" s="197" t="str">
        <f t="shared" si="11"/>
        <v/>
      </c>
      <c r="L98" s="197" t="str">
        <f t="shared" si="11"/>
        <v/>
      </c>
      <c r="M98" s="197" t="str">
        <f t="shared" si="11"/>
        <v/>
      </c>
      <c r="N98" s="197" t="str">
        <f t="shared" si="11"/>
        <v/>
      </c>
      <c r="O98" s="197" t="str">
        <f t="shared" si="11"/>
        <v/>
      </c>
      <c r="P98" s="197" t="str">
        <f t="shared" si="11"/>
        <v/>
      </c>
      <c r="Q98" s="197" t="str">
        <f t="shared" si="11"/>
        <v/>
      </c>
      <c r="R98" s="197" t="str">
        <f t="shared" si="11"/>
        <v/>
      </c>
    </row>
    <row r="99" spans="2:18">
      <c r="B99" s="106" t="s">
        <v>10</v>
      </c>
      <c r="C99" s="197" t="str">
        <f t="shared" si="11"/>
        <v/>
      </c>
      <c r="D99" s="197" t="str">
        <f t="shared" si="11"/>
        <v/>
      </c>
      <c r="E99" s="197" t="str">
        <f t="shared" si="11"/>
        <v/>
      </c>
      <c r="F99" s="197" t="str">
        <f t="shared" si="11"/>
        <v/>
      </c>
      <c r="G99" s="197" t="str">
        <f t="shared" si="11"/>
        <v/>
      </c>
      <c r="H99" s="197" t="str">
        <f t="shared" si="11"/>
        <v/>
      </c>
      <c r="I99" s="197" t="str">
        <f t="shared" si="11"/>
        <v/>
      </c>
      <c r="J99" s="197" t="str">
        <f t="shared" si="11"/>
        <v/>
      </c>
      <c r="K99" s="197" t="str">
        <f t="shared" si="11"/>
        <v/>
      </c>
      <c r="L99" s="197" t="str">
        <f t="shared" si="11"/>
        <v/>
      </c>
      <c r="M99" s="197" t="str">
        <f t="shared" si="11"/>
        <v/>
      </c>
      <c r="N99" s="197" t="str">
        <f t="shared" si="11"/>
        <v/>
      </c>
      <c r="O99" s="197" t="str">
        <f t="shared" si="11"/>
        <v/>
      </c>
      <c r="P99" s="197" t="str">
        <f t="shared" si="11"/>
        <v/>
      </c>
      <c r="Q99" s="197" t="str">
        <f t="shared" si="11"/>
        <v/>
      </c>
      <c r="R99" s="197" t="str">
        <f t="shared" si="11"/>
        <v/>
      </c>
    </row>
    <row r="100" spans="2:18">
      <c r="B100" s="106" t="s">
        <v>11</v>
      </c>
      <c r="C100" s="197" t="str">
        <f t="shared" si="11"/>
        <v/>
      </c>
      <c r="D100" s="197" t="str">
        <f t="shared" si="11"/>
        <v/>
      </c>
      <c r="E100" s="197" t="str">
        <f t="shared" si="11"/>
        <v/>
      </c>
      <c r="F100" s="197" t="str">
        <f t="shared" si="11"/>
        <v/>
      </c>
      <c r="G100" s="197" t="str">
        <f t="shared" si="11"/>
        <v/>
      </c>
      <c r="H100" s="197" t="str">
        <f t="shared" si="11"/>
        <v/>
      </c>
      <c r="I100" s="197" t="str">
        <f t="shared" si="11"/>
        <v/>
      </c>
      <c r="J100" s="197" t="str">
        <f t="shared" si="11"/>
        <v/>
      </c>
      <c r="K100" s="197" t="str">
        <f t="shared" si="11"/>
        <v/>
      </c>
      <c r="L100" s="197" t="str">
        <f t="shared" si="11"/>
        <v/>
      </c>
      <c r="M100" s="197" t="str">
        <f t="shared" si="11"/>
        <v/>
      </c>
      <c r="N100" s="197" t="str">
        <f t="shared" si="11"/>
        <v/>
      </c>
      <c r="O100" s="197" t="str">
        <f t="shared" si="11"/>
        <v/>
      </c>
      <c r="P100" s="197" t="str">
        <f t="shared" si="11"/>
        <v/>
      </c>
      <c r="Q100" s="197" t="str">
        <f t="shared" si="11"/>
        <v/>
      </c>
      <c r="R100" s="197" t="str">
        <f t="shared" si="11"/>
        <v/>
      </c>
    </row>
    <row r="101" spans="2:18">
      <c r="B101" s="106" t="s">
        <v>12</v>
      </c>
      <c r="C101" s="197" t="str">
        <f t="shared" si="11"/>
        <v/>
      </c>
      <c r="D101" s="197" t="str">
        <f t="shared" si="11"/>
        <v/>
      </c>
      <c r="E101" s="197" t="str">
        <f t="shared" si="11"/>
        <v/>
      </c>
      <c r="F101" s="197" t="str">
        <f t="shared" si="11"/>
        <v/>
      </c>
      <c r="G101" s="197" t="str">
        <f t="shared" si="11"/>
        <v/>
      </c>
      <c r="H101" s="197" t="str">
        <f t="shared" si="11"/>
        <v/>
      </c>
      <c r="I101" s="197" t="str">
        <f t="shared" si="11"/>
        <v/>
      </c>
      <c r="J101" s="197" t="str">
        <f t="shared" si="11"/>
        <v/>
      </c>
      <c r="K101" s="197" t="str">
        <f t="shared" si="11"/>
        <v/>
      </c>
      <c r="L101" s="197" t="str">
        <f t="shared" si="11"/>
        <v/>
      </c>
      <c r="M101" s="197" t="str">
        <f t="shared" si="11"/>
        <v/>
      </c>
      <c r="N101" s="197" t="str">
        <f t="shared" si="11"/>
        <v/>
      </c>
      <c r="O101" s="197" t="str">
        <f t="shared" si="11"/>
        <v/>
      </c>
      <c r="P101" s="197" t="str">
        <f t="shared" si="11"/>
        <v/>
      </c>
      <c r="Q101" s="197" t="str">
        <f t="shared" si="11"/>
        <v/>
      </c>
      <c r="R101" s="197" t="str">
        <f t="shared" si="11"/>
        <v/>
      </c>
    </row>
    <row r="102" spans="2:18">
      <c r="B102" s="106" t="s">
        <v>13</v>
      </c>
      <c r="C102" s="197" t="str">
        <f t="shared" si="11"/>
        <v/>
      </c>
      <c r="D102" s="197" t="str">
        <f t="shared" si="11"/>
        <v/>
      </c>
      <c r="E102" s="197" t="str">
        <f t="shared" si="11"/>
        <v/>
      </c>
      <c r="F102" s="197" t="str">
        <f t="shared" si="11"/>
        <v/>
      </c>
      <c r="G102" s="197" t="str">
        <f t="shared" si="11"/>
        <v/>
      </c>
      <c r="H102" s="197" t="str">
        <f t="shared" si="11"/>
        <v/>
      </c>
      <c r="I102" s="197" t="str">
        <f t="shared" si="11"/>
        <v/>
      </c>
      <c r="J102" s="197" t="str">
        <f t="shared" si="11"/>
        <v/>
      </c>
      <c r="K102" s="197" t="str">
        <f t="shared" si="11"/>
        <v/>
      </c>
      <c r="L102" s="197" t="str">
        <f t="shared" si="11"/>
        <v/>
      </c>
      <c r="M102" s="197" t="str">
        <f t="shared" si="11"/>
        <v/>
      </c>
      <c r="N102" s="197" t="str">
        <f t="shared" si="11"/>
        <v/>
      </c>
      <c r="O102" s="197" t="str">
        <f t="shared" si="11"/>
        <v/>
      </c>
      <c r="P102" s="197" t="str">
        <f t="shared" si="11"/>
        <v/>
      </c>
      <c r="Q102" s="197" t="str">
        <f t="shared" si="11"/>
        <v/>
      </c>
      <c r="R102" s="197" t="str">
        <f t="shared" si="11"/>
        <v/>
      </c>
    </row>
    <row r="103" spans="2:18">
      <c r="B103" s="106" t="s">
        <v>14</v>
      </c>
      <c r="C103" s="197" t="str">
        <f t="shared" si="11"/>
        <v/>
      </c>
      <c r="D103" s="197" t="str">
        <f t="shared" si="11"/>
        <v/>
      </c>
      <c r="E103" s="197" t="str">
        <f t="shared" si="11"/>
        <v/>
      </c>
      <c r="F103" s="197" t="str">
        <f t="shared" si="11"/>
        <v/>
      </c>
      <c r="G103" s="197" t="str">
        <f t="shared" si="11"/>
        <v/>
      </c>
      <c r="H103" s="197" t="str">
        <f t="shared" si="11"/>
        <v/>
      </c>
      <c r="I103" s="197" t="str">
        <f t="shared" si="11"/>
        <v/>
      </c>
      <c r="J103" s="197" t="str">
        <f t="shared" si="11"/>
        <v/>
      </c>
      <c r="K103" s="197" t="str">
        <f t="shared" si="11"/>
        <v/>
      </c>
      <c r="L103" s="197" t="str">
        <f t="shared" si="11"/>
        <v/>
      </c>
      <c r="M103" s="197" t="str">
        <f t="shared" si="11"/>
        <v/>
      </c>
      <c r="N103" s="197" t="str">
        <f t="shared" si="11"/>
        <v/>
      </c>
      <c r="O103" s="197" t="str">
        <f t="shared" si="11"/>
        <v/>
      </c>
      <c r="P103" s="197" t="str">
        <f t="shared" si="11"/>
        <v/>
      </c>
      <c r="Q103" s="197" t="str">
        <f t="shared" si="11"/>
        <v/>
      </c>
      <c r="R103" s="197" t="str">
        <f t="shared" si="11"/>
        <v/>
      </c>
    </row>
    <row r="104" spans="2:18" ht="15.75" thickBot="1">
      <c r="B104" s="108" t="s">
        <v>15</v>
      </c>
      <c r="C104" s="197" t="str">
        <f>IF(OR(D78=0,C89=0),"",D78-C89)</f>
        <v/>
      </c>
      <c r="D104" s="197" t="str">
        <f t="shared" ref="D104:Q104" si="12">IF(OR(E78=0,D89=0),"",E78-D89)</f>
        <v/>
      </c>
      <c r="E104" s="197" t="str">
        <f t="shared" si="12"/>
        <v/>
      </c>
      <c r="F104" s="197" t="str">
        <f t="shared" si="12"/>
        <v/>
      </c>
      <c r="G104" s="197" t="str">
        <f t="shared" si="12"/>
        <v/>
      </c>
      <c r="H104" s="197" t="str">
        <f t="shared" si="12"/>
        <v/>
      </c>
      <c r="I104" s="197" t="str">
        <f t="shared" si="12"/>
        <v/>
      </c>
      <c r="J104" s="197" t="str">
        <f t="shared" si="12"/>
        <v/>
      </c>
      <c r="K104" s="197" t="str">
        <f t="shared" si="12"/>
        <v/>
      </c>
      <c r="L104" s="197" t="str">
        <f t="shared" si="12"/>
        <v/>
      </c>
      <c r="M104" s="197" t="str">
        <f t="shared" si="12"/>
        <v/>
      </c>
      <c r="N104" s="197" t="str">
        <f t="shared" si="12"/>
        <v/>
      </c>
      <c r="O104" s="197" t="str">
        <f t="shared" si="12"/>
        <v/>
      </c>
      <c r="P104" s="197" t="str">
        <f t="shared" si="12"/>
        <v/>
      </c>
      <c r="Q104" s="197" t="str">
        <f t="shared" si="12"/>
        <v/>
      </c>
      <c r="R104" s="215" t="s">
        <v>16</v>
      </c>
    </row>
    <row r="105" spans="2:18" ht="15.75" thickBot="1">
      <c r="B105" s="103" t="s">
        <v>60</v>
      </c>
      <c r="C105" s="115">
        <f t="shared" ref="C105:R105" si="13">SUM(C93:C104)</f>
        <v>0</v>
      </c>
      <c r="D105" s="115">
        <f t="shared" si="13"/>
        <v>0</v>
      </c>
      <c r="E105" s="115">
        <f t="shared" si="13"/>
        <v>0</v>
      </c>
      <c r="F105" s="115">
        <f t="shared" si="13"/>
        <v>0</v>
      </c>
      <c r="G105" s="115">
        <f t="shared" si="13"/>
        <v>0</v>
      </c>
      <c r="H105" s="115">
        <f t="shared" si="13"/>
        <v>0</v>
      </c>
      <c r="I105" s="115">
        <f t="shared" si="13"/>
        <v>0</v>
      </c>
      <c r="J105" s="115">
        <f t="shared" si="13"/>
        <v>0</v>
      </c>
      <c r="K105" s="115">
        <f t="shared" si="13"/>
        <v>0</v>
      </c>
      <c r="L105" s="115">
        <f t="shared" si="13"/>
        <v>0</v>
      </c>
      <c r="M105" s="115">
        <f t="shared" si="13"/>
        <v>0</v>
      </c>
      <c r="N105" s="115">
        <f t="shared" si="13"/>
        <v>0</v>
      </c>
      <c r="O105" s="115">
        <f t="shared" si="13"/>
        <v>0</v>
      </c>
      <c r="P105" s="115">
        <f t="shared" si="13"/>
        <v>0</v>
      </c>
      <c r="Q105" s="115">
        <f t="shared" si="13"/>
        <v>0</v>
      </c>
      <c r="R105" s="116">
        <f t="shared" si="13"/>
        <v>0</v>
      </c>
    </row>
    <row r="106" spans="2:18" ht="15.75" thickBot="1">
      <c r="B106" s="635" t="s">
        <v>63</v>
      </c>
      <c r="C106" s="636" t="s">
        <v>16</v>
      </c>
      <c r="D106" s="637" t="e">
        <f>-(1-D105/C105)</f>
        <v>#DIV/0!</v>
      </c>
      <c r="E106" s="637" t="e">
        <f t="shared" ref="E106:R106" si="14">-(1-E105/D105)</f>
        <v>#DIV/0!</v>
      </c>
      <c r="F106" s="637" t="e">
        <f t="shared" si="14"/>
        <v>#DIV/0!</v>
      </c>
      <c r="G106" s="637" t="e">
        <f t="shared" si="14"/>
        <v>#DIV/0!</v>
      </c>
      <c r="H106" s="637" t="e">
        <f t="shared" si="14"/>
        <v>#DIV/0!</v>
      </c>
      <c r="I106" s="637" t="e">
        <f t="shared" si="14"/>
        <v>#DIV/0!</v>
      </c>
      <c r="J106" s="637" t="e">
        <f t="shared" si="14"/>
        <v>#DIV/0!</v>
      </c>
      <c r="K106" s="637" t="e">
        <f t="shared" si="14"/>
        <v>#DIV/0!</v>
      </c>
      <c r="L106" s="637" t="e">
        <f t="shared" si="14"/>
        <v>#DIV/0!</v>
      </c>
      <c r="M106" s="637" t="e">
        <f t="shared" si="14"/>
        <v>#DIV/0!</v>
      </c>
      <c r="N106" s="637" t="e">
        <f t="shared" si="14"/>
        <v>#DIV/0!</v>
      </c>
      <c r="O106" s="637" t="e">
        <f t="shared" si="14"/>
        <v>#DIV/0!</v>
      </c>
      <c r="P106" s="637" t="e">
        <f t="shared" si="14"/>
        <v>#DIV/0!</v>
      </c>
      <c r="Q106" s="637" t="e">
        <f t="shared" si="14"/>
        <v>#DIV/0!</v>
      </c>
      <c r="R106" s="638" t="e">
        <f t="shared" si="14"/>
        <v>#DIV/0!</v>
      </c>
    </row>
    <row r="107" spans="2:18">
      <c r="B107" s="689"/>
      <c r="C107" s="689"/>
      <c r="D107" s="689"/>
      <c r="E107" s="689"/>
      <c r="F107" s="689"/>
      <c r="G107" s="689"/>
      <c r="H107" s="12"/>
      <c r="I107" s="12"/>
      <c r="J107" s="12"/>
      <c r="K107" s="12"/>
      <c r="L107" s="12"/>
      <c r="M107" s="12"/>
      <c r="N107" s="12"/>
      <c r="O107" s="12"/>
      <c r="P107" s="12"/>
      <c r="Q107" s="12"/>
      <c r="R107" s="12"/>
    </row>
    <row r="108" spans="2:18" ht="33.75" customHeight="1" thickBot="1">
      <c r="B108" s="20"/>
      <c r="C108" s="20"/>
      <c r="D108" s="20"/>
      <c r="E108" s="20"/>
      <c r="F108" s="20"/>
      <c r="G108" s="20"/>
      <c r="H108" s="20"/>
      <c r="I108" s="20"/>
      <c r="J108" s="20"/>
      <c r="K108" s="20"/>
      <c r="L108" s="20"/>
      <c r="M108" s="20"/>
      <c r="N108" s="20"/>
      <c r="O108" s="20"/>
      <c r="P108" s="20"/>
      <c r="Q108" s="20"/>
      <c r="R108" s="20"/>
    </row>
    <row r="109" spans="2:18" ht="21.75" thickBot="1">
      <c r="B109" s="1150" t="s">
        <v>303</v>
      </c>
      <c r="C109" s="1151"/>
      <c r="D109" s="1151"/>
      <c r="E109" s="1151"/>
      <c r="F109" s="1151"/>
      <c r="G109" s="1151"/>
      <c r="H109" s="1151"/>
      <c r="I109" s="1151"/>
      <c r="J109" s="1151"/>
      <c r="K109" s="1151"/>
      <c r="L109" s="1151"/>
      <c r="M109" s="1151"/>
      <c r="N109" s="1151"/>
      <c r="O109" s="1151"/>
      <c r="P109" s="1151"/>
      <c r="Q109" s="1151"/>
      <c r="R109" s="1152"/>
    </row>
    <row r="110" spans="2:18" ht="15.75" thickBot="1">
      <c r="B110" s="689"/>
      <c r="C110" s="689"/>
      <c r="D110" s="689"/>
      <c r="E110" s="689"/>
      <c r="F110" s="689"/>
      <c r="G110" s="689"/>
      <c r="H110" s="689"/>
      <c r="I110" s="689"/>
      <c r="J110" s="689"/>
      <c r="K110" s="689"/>
      <c r="L110" s="689"/>
      <c r="M110" s="689"/>
      <c r="N110" s="689"/>
      <c r="O110" s="689"/>
      <c r="P110" s="689"/>
      <c r="Q110" s="689"/>
      <c r="R110" s="689"/>
    </row>
    <row r="111" spans="2:18" ht="25.5" customHeight="1" thickBot="1">
      <c r="B111" s="1198" t="s">
        <v>320</v>
      </c>
      <c r="C111" s="1199"/>
      <c r="D111" s="1199"/>
      <c r="E111" s="1199"/>
      <c r="F111" s="1199"/>
      <c r="G111" s="1199"/>
      <c r="H111" s="1199"/>
      <c r="I111" s="1199"/>
      <c r="J111" s="1199"/>
      <c r="K111" s="1199"/>
      <c r="L111" s="1199"/>
      <c r="M111" s="1199"/>
      <c r="N111" s="1199"/>
      <c r="O111" s="1199"/>
      <c r="P111" s="1199"/>
      <c r="Q111" s="1199"/>
      <c r="R111" s="1200"/>
    </row>
    <row r="112" spans="2:18" ht="15.75" thickBot="1">
      <c r="B112" s="33" t="s">
        <v>44</v>
      </c>
      <c r="C112" s="100">
        <v>2010</v>
      </c>
      <c r="D112" s="101">
        <v>2011</v>
      </c>
      <c r="E112" s="101">
        <v>2012</v>
      </c>
      <c r="F112" s="101">
        <v>2013</v>
      </c>
      <c r="G112" s="101">
        <v>2014</v>
      </c>
      <c r="H112" s="101">
        <v>2015</v>
      </c>
      <c r="I112" s="101">
        <v>2016</v>
      </c>
      <c r="J112" s="101">
        <v>2017</v>
      </c>
      <c r="K112" s="101">
        <v>2018</v>
      </c>
      <c r="L112" s="101">
        <v>2019</v>
      </c>
      <c r="M112" s="101">
        <v>2020</v>
      </c>
      <c r="N112" s="101">
        <v>2021</v>
      </c>
      <c r="O112" s="101">
        <v>2022</v>
      </c>
      <c r="P112" s="101">
        <v>2023</v>
      </c>
      <c r="Q112" s="101">
        <v>2024</v>
      </c>
      <c r="R112" s="102">
        <v>2025</v>
      </c>
    </row>
    <row r="113" spans="2:18">
      <c r="B113" s="117" t="s">
        <v>4</v>
      </c>
      <c r="C113" s="725">
        <v>0</v>
      </c>
      <c r="D113" s="726">
        <v>0</v>
      </c>
      <c r="E113" s="726">
        <v>0</v>
      </c>
      <c r="F113" s="726">
        <v>0</v>
      </c>
      <c r="G113" s="726">
        <v>0</v>
      </c>
      <c r="H113" s="726">
        <v>0</v>
      </c>
      <c r="I113" s="726">
        <v>0</v>
      </c>
      <c r="J113" s="726">
        <v>0</v>
      </c>
      <c r="K113" s="726">
        <v>0</v>
      </c>
      <c r="L113" s="726">
        <v>0</v>
      </c>
      <c r="M113" s="726">
        <v>0</v>
      </c>
      <c r="N113" s="726">
        <v>0</v>
      </c>
      <c r="O113" s="726">
        <v>0</v>
      </c>
      <c r="P113" s="726">
        <v>0</v>
      </c>
      <c r="Q113" s="726">
        <v>0</v>
      </c>
      <c r="R113" s="722">
        <v>0</v>
      </c>
    </row>
    <row r="114" spans="2:18">
      <c r="B114" s="107" t="s">
        <v>5</v>
      </c>
      <c r="C114" s="719">
        <v>0</v>
      </c>
      <c r="D114" s="720">
        <v>0</v>
      </c>
      <c r="E114" s="720">
        <v>0</v>
      </c>
      <c r="F114" s="720">
        <v>0</v>
      </c>
      <c r="G114" s="720">
        <v>0</v>
      </c>
      <c r="H114" s="720">
        <v>0</v>
      </c>
      <c r="I114" s="720">
        <v>0</v>
      </c>
      <c r="J114" s="720">
        <v>0</v>
      </c>
      <c r="K114" s="720">
        <v>0</v>
      </c>
      <c r="L114" s="720">
        <v>0</v>
      </c>
      <c r="M114" s="720">
        <v>0</v>
      </c>
      <c r="N114" s="720">
        <v>0</v>
      </c>
      <c r="O114" s="720">
        <v>0</v>
      </c>
      <c r="P114" s="720">
        <v>0</v>
      </c>
      <c r="Q114" s="720">
        <v>0</v>
      </c>
      <c r="R114" s="723">
        <v>0</v>
      </c>
    </row>
    <row r="115" spans="2:18">
      <c r="B115" s="106" t="s">
        <v>6</v>
      </c>
      <c r="C115" s="719">
        <v>0</v>
      </c>
      <c r="D115" s="720">
        <v>0</v>
      </c>
      <c r="E115" s="720">
        <v>0</v>
      </c>
      <c r="F115" s="720">
        <v>0</v>
      </c>
      <c r="G115" s="720">
        <v>0</v>
      </c>
      <c r="H115" s="720">
        <v>0</v>
      </c>
      <c r="I115" s="720">
        <v>0</v>
      </c>
      <c r="J115" s="720">
        <v>0</v>
      </c>
      <c r="K115" s="720">
        <v>0</v>
      </c>
      <c r="L115" s="720">
        <v>0</v>
      </c>
      <c r="M115" s="720">
        <v>0</v>
      </c>
      <c r="N115" s="720">
        <v>0</v>
      </c>
      <c r="O115" s="720">
        <v>0</v>
      </c>
      <c r="P115" s="720">
        <v>0</v>
      </c>
      <c r="Q115" s="720">
        <v>0</v>
      </c>
      <c r="R115" s="723">
        <v>0</v>
      </c>
    </row>
    <row r="116" spans="2:18">
      <c r="B116" s="106" t="s">
        <v>7</v>
      </c>
      <c r="C116" s="719">
        <v>0</v>
      </c>
      <c r="D116" s="720">
        <v>0</v>
      </c>
      <c r="E116" s="720">
        <v>0</v>
      </c>
      <c r="F116" s="720">
        <v>0</v>
      </c>
      <c r="G116" s="720">
        <v>0</v>
      </c>
      <c r="H116" s="720">
        <v>0</v>
      </c>
      <c r="I116" s="720">
        <v>0</v>
      </c>
      <c r="J116" s="720">
        <v>0</v>
      </c>
      <c r="K116" s="720">
        <v>0</v>
      </c>
      <c r="L116" s="720">
        <v>0</v>
      </c>
      <c r="M116" s="720">
        <v>0</v>
      </c>
      <c r="N116" s="720">
        <v>0</v>
      </c>
      <c r="O116" s="720">
        <v>0</v>
      </c>
      <c r="P116" s="720">
        <v>0</v>
      </c>
      <c r="Q116" s="720">
        <v>0</v>
      </c>
      <c r="R116" s="723">
        <v>0</v>
      </c>
    </row>
    <row r="117" spans="2:18">
      <c r="B117" s="106" t="s">
        <v>8</v>
      </c>
      <c r="C117" s="719">
        <v>0</v>
      </c>
      <c r="D117" s="720">
        <v>0</v>
      </c>
      <c r="E117" s="720">
        <v>0</v>
      </c>
      <c r="F117" s="720">
        <v>0</v>
      </c>
      <c r="G117" s="720">
        <v>0</v>
      </c>
      <c r="H117" s="720">
        <v>0</v>
      </c>
      <c r="I117" s="720">
        <v>0</v>
      </c>
      <c r="J117" s="720">
        <v>0</v>
      </c>
      <c r="K117" s="720">
        <v>0</v>
      </c>
      <c r="L117" s="720">
        <v>0</v>
      </c>
      <c r="M117" s="720">
        <v>0</v>
      </c>
      <c r="N117" s="720">
        <v>0</v>
      </c>
      <c r="O117" s="720">
        <v>0</v>
      </c>
      <c r="P117" s="720">
        <v>0</v>
      </c>
      <c r="Q117" s="720">
        <v>0</v>
      </c>
      <c r="R117" s="723">
        <v>0</v>
      </c>
    </row>
    <row r="118" spans="2:18">
      <c r="B118" s="106" t="s">
        <v>9</v>
      </c>
      <c r="C118" s="719">
        <v>0</v>
      </c>
      <c r="D118" s="720">
        <v>0</v>
      </c>
      <c r="E118" s="720">
        <v>0</v>
      </c>
      <c r="F118" s="720">
        <v>0</v>
      </c>
      <c r="G118" s="720">
        <v>0</v>
      </c>
      <c r="H118" s="720">
        <v>0</v>
      </c>
      <c r="I118" s="720">
        <v>0</v>
      </c>
      <c r="J118" s="720">
        <v>0</v>
      </c>
      <c r="K118" s="720">
        <v>0</v>
      </c>
      <c r="L118" s="720">
        <v>0</v>
      </c>
      <c r="M118" s="720">
        <v>0</v>
      </c>
      <c r="N118" s="720">
        <v>0</v>
      </c>
      <c r="O118" s="720">
        <v>0</v>
      </c>
      <c r="P118" s="720">
        <v>0</v>
      </c>
      <c r="Q118" s="720">
        <v>0</v>
      </c>
      <c r="R118" s="723">
        <v>0</v>
      </c>
    </row>
    <row r="119" spans="2:18">
      <c r="B119" s="106" t="s">
        <v>10</v>
      </c>
      <c r="C119" s="719">
        <v>0</v>
      </c>
      <c r="D119" s="720">
        <v>0</v>
      </c>
      <c r="E119" s="720">
        <v>0</v>
      </c>
      <c r="F119" s="720">
        <v>0</v>
      </c>
      <c r="G119" s="720">
        <v>0</v>
      </c>
      <c r="H119" s="720">
        <v>0</v>
      </c>
      <c r="I119" s="720">
        <v>0</v>
      </c>
      <c r="J119" s="720">
        <v>0</v>
      </c>
      <c r="K119" s="720">
        <v>0</v>
      </c>
      <c r="L119" s="720">
        <v>0</v>
      </c>
      <c r="M119" s="720">
        <v>0</v>
      </c>
      <c r="N119" s="720">
        <v>0</v>
      </c>
      <c r="O119" s="720">
        <v>0</v>
      </c>
      <c r="P119" s="720">
        <v>0</v>
      </c>
      <c r="Q119" s="720">
        <v>0</v>
      </c>
      <c r="R119" s="723">
        <v>0</v>
      </c>
    </row>
    <row r="120" spans="2:18">
      <c r="B120" s="106" t="s">
        <v>11</v>
      </c>
      <c r="C120" s="719">
        <v>0</v>
      </c>
      <c r="D120" s="720">
        <v>0</v>
      </c>
      <c r="E120" s="720">
        <v>0</v>
      </c>
      <c r="F120" s="720">
        <v>0</v>
      </c>
      <c r="G120" s="720">
        <v>0</v>
      </c>
      <c r="H120" s="720">
        <v>0</v>
      </c>
      <c r="I120" s="720">
        <v>0</v>
      </c>
      <c r="J120" s="720">
        <v>0</v>
      </c>
      <c r="K120" s="720">
        <v>0</v>
      </c>
      <c r="L120" s="720">
        <v>0</v>
      </c>
      <c r="M120" s="720">
        <v>0</v>
      </c>
      <c r="N120" s="720">
        <v>0</v>
      </c>
      <c r="O120" s="720">
        <v>0</v>
      </c>
      <c r="P120" s="720">
        <v>0</v>
      </c>
      <c r="Q120" s="720">
        <v>0</v>
      </c>
      <c r="R120" s="723">
        <v>0</v>
      </c>
    </row>
    <row r="121" spans="2:18">
      <c r="B121" s="106" t="s">
        <v>12</v>
      </c>
      <c r="C121" s="719">
        <v>0</v>
      </c>
      <c r="D121" s="720">
        <v>0</v>
      </c>
      <c r="E121" s="720">
        <v>0</v>
      </c>
      <c r="F121" s="720">
        <v>0</v>
      </c>
      <c r="G121" s="720">
        <v>0</v>
      </c>
      <c r="H121" s="720">
        <v>0</v>
      </c>
      <c r="I121" s="720">
        <v>0</v>
      </c>
      <c r="J121" s="720">
        <v>0</v>
      </c>
      <c r="K121" s="720">
        <v>0</v>
      </c>
      <c r="L121" s="720">
        <v>0</v>
      </c>
      <c r="M121" s="720">
        <v>0</v>
      </c>
      <c r="N121" s="720">
        <v>0</v>
      </c>
      <c r="O121" s="720">
        <v>0</v>
      </c>
      <c r="P121" s="720">
        <v>0</v>
      </c>
      <c r="Q121" s="720">
        <v>0</v>
      </c>
      <c r="R121" s="723">
        <v>0</v>
      </c>
    </row>
    <row r="122" spans="2:18">
      <c r="B122" s="106" t="s">
        <v>13</v>
      </c>
      <c r="C122" s="719">
        <v>0</v>
      </c>
      <c r="D122" s="720">
        <v>0</v>
      </c>
      <c r="E122" s="720">
        <v>0</v>
      </c>
      <c r="F122" s="720">
        <v>0</v>
      </c>
      <c r="G122" s="720">
        <v>0</v>
      </c>
      <c r="H122" s="720">
        <v>0</v>
      </c>
      <c r="I122" s="720">
        <v>0</v>
      </c>
      <c r="J122" s="720">
        <v>0</v>
      </c>
      <c r="K122" s="720">
        <v>0</v>
      </c>
      <c r="L122" s="720">
        <v>0</v>
      </c>
      <c r="M122" s="720">
        <v>0</v>
      </c>
      <c r="N122" s="720">
        <v>0</v>
      </c>
      <c r="O122" s="720">
        <v>0</v>
      </c>
      <c r="P122" s="720">
        <v>0</v>
      </c>
      <c r="Q122" s="720">
        <v>0</v>
      </c>
      <c r="R122" s="723">
        <v>0</v>
      </c>
    </row>
    <row r="123" spans="2:18">
      <c r="B123" s="106" t="s">
        <v>14</v>
      </c>
      <c r="C123" s="719">
        <v>0</v>
      </c>
      <c r="D123" s="720">
        <v>0</v>
      </c>
      <c r="E123" s="720">
        <v>0</v>
      </c>
      <c r="F123" s="720">
        <v>0</v>
      </c>
      <c r="G123" s="720">
        <v>0</v>
      </c>
      <c r="H123" s="720">
        <v>0</v>
      </c>
      <c r="I123" s="720">
        <v>0</v>
      </c>
      <c r="J123" s="720">
        <v>0</v>
      </c>
      <c r="K123" s="720">
        <v>0</v>
      </c>
      <c r="L123" s="720">
        <v>0</v>
      </c>
      <c r="M123" s="720">
        <v>0</v>
      </c>
      <c r="N123" s="720">
        <v>0</v>
      </c>
      <c r="O123" s="720">
        <v>0</v>
      </c>
      <c r="P123" s="720">
        <v>0</v>
      </c>
      <c r="Q123" s="720">
        <v>0</v>
      </c>
      <c r="R123" s="723">
        <v>0</v>
      </c>
    </row>
    <row r="124" spans="2:18" ht="15.75" thickBot="1">
      <c r="B124" s="118" t="s">
        <v>15</v>
      </c>
      <c r="C124" s="686">
        <v>0</v>
      </c>
      <c r="D124" s="727">
        <v>0</v>
      </c>
      <c r="E124" s="727">
        <v>0</v>
      </c>
      <c r="F124" s="727">
        <v>0</v>
      </c>
      <c r="G124" s="727">
        <v>0</v>
      </c>
      <c r="H124" s="727">
        <v>0</v>
      </c>
      <c r="I124" s="727">
        <v>0</v>
      </c>
      <c r="J124" s="727">
        <v>0</v>
      </c>
      <c r="K124" s="727">
        <v>0</v>
      </c>
      <c r="L124" s="727">
        <v>0</v>
      </c>
      <c r="M124" s="727">
        <v>0</v>
      </c>
      <c r="N124" s="727">
        <v>0</v>
      </c>
      <c r="O124" s="727">
        <v>0</v>
      </c>
      <c r="P124" s="727">
        <v>0</v>
      </c>
      <c r="Q124" s="727">
        <v>0</v>
      </c>
      <c r="R124" s="724">
        <v>0</v>
      </c>
    </row>
    <row r="125" spans="2:18" ht="15.75" thickBot="1">
      <c r="B125" s="689"/>
      <c r="C125" s="689"/>
      <c r="D125" s="689"/>
      <c r="E125" s="689"/>
      <c r="F125" s="689"/>
      <c r="G125" s="689"/>
      <c r="H125" s="689"/>
      <c r="I125" s="689"/>
      <c r="J125" s="689"/>
      <c r="K125" s="689"/>
      <c r="L125" s="689"/>
      <c r="M125" s="689"/>
      <c r="N125" s="689"/>
      <c r="O125" s="689"/>
      <c r="P125" s="689"/>
      <c r="Q125" s="689"/>
      <c r="R125" s="690"/>
    </row>
    <row r="126" spans="2:18" ht="24" customHeight="1" thickBot="1">
      <c r="B126" s="1153" t="s">
        <v>321</v>
      </c>
      <c r="C126" s="1154"/>
      <c r="D126" s="1154"/>
      <c r="E126" s="1154"/>
      <c r="F126" s="1154"/>
      <c r="G126" s="1154"/>
      <c r="H126" s="1154"/>
      <c r="I126" s="1154"/>
      <c r="J126" s="1154"/>
      <c r="K126" s="1154"/>
      <c r="L126" s="1154"/>
      <c r="M126" s="1154"/>
      <c r="N126" s="1154"/>
      <c r="O126" s="1154"/>
      <c r="P126" s="1154"/>
      <c r="Q126" s="1154"/>
      <c r="R126" s="1155"/>
    </row>
    <row r="127" spans="2:18" s="2" customFormat="1" ht="15.75" thickBot="1">
      <c r="B127" s="34" t="s">
        <v>45</v>
      </c>
      <c r="C127" s="100">
        <v>2010</v>
      </c>
      <c r="D127" s="101">
        <v>2011</v>
      </c>
      <c r="E127" s="101">
        <v>2012</v>
      </c>
      <c r="F127" s="101">
        <v>2013</v>
      </c>
      <c r="G127" s="101">
        <v>2014</v>
      </c>
      <c r="H127" s="101">
        <v>2015</v>
      </c>
      <c r="I127" s="101">
        <v>2016</v>
      </c>
      <c r="J127" s="101">
        <v>2017</v>
      </c>
      <c r="K127" s="101">
        <v>2018</v>
      </c>
      <c r="L127" s="101">
        <v>2019</v>
      </c>
      <c r="M127" s="101">
        <v>2020</v>
      </c>
      <c r="N127" s="101">
        <v>2021</v>
      </c>
      <c r="O127" s="101">
        <v>2022</v>
      </c>
      <c r="P127" s="101">
        <v>2023</v>
      </c>
      <c r="Q127" s="101">
        <v>2024</v>
      </c>
      <c r="R127" s="102">
        <v>2025</v>
      </c>
    </row>
    <row r="128" spans="2:18" s="2" customFormat="1">
      <c r="B128" s="106" t="s">
        <v>4</v>
      </c>
      <c r="C128" s="197" t="str">
        <f>IF(OR(C114=0,C113=0),"",C114-C113)</f>
        <v/>
      </c>
      <c r="D128" s="197" t="str">
        <f t="shared" ref="D128:R128" si="15">IF(OR(D114=0,D113=0),"",D114-D113)</f>
        <v/>
      </c>
      <c r="E128" s="197" t="str">
        <f t="shared" si="15"/>
        <v/>
      </c>
      <c r="F128" s="197" t="str">
        <f t="shared" si="15"/>
        <v/>
      </c>
      <c r="G128" s="197" t="str">
        <f t="shared" si="15"/>
        <v/>
      </c>
      <c r="H128" s="197" t="str">
        <f t="shared" si="15"/>
        <v/>
      </c>
      <c r="I128" s="197" t="str">
        <f t="shared" si="15"/>
        <v/>
      </c>
      <c r="J128" s="197" t="str">
        <f t="shared" si="15"/>
        <v/>
      </c>
      <c r="K128" s="197" t="str">
        <f t="shared" si="15"/>
        <v/>
      </c>
      <c r="L128" s="197" t="str">
        <f t="shared" si="15"/>
        <v/>
      </c>
      <c r="M128" s="197" t="str">
        <f t="shared" si="15"/>
        <v/>
      </c>
      <c r="N128" s="197" t="str">
        <f t="shared" si="15"/>
        <v/>
      </c>
      <c r="O128" s="197" t="str">
        <f t="shared" si="15"/>
        <v/>
      </c>
      <c r="P128" s="197" t="str">
        <f t="shared" si="15"/>
        <v/>
      </c>
      <c r="Q128" s="197" t="str">
        <f t="shared" si="15"/>
        <v/>
      </c>
      <c r="R128" s="197" t="str">
        <f t="shared" si="15"/>
        <v/>
      </c>
    </row>
    <row r="129" spans="2:18" s="2" customFormat="1">
      <c r="B129" s="107" t="s">
        <v>5</v>
      </c>
      <c r="C129" s="197" t="str">
        <f t="shared" ref="C129:R138" si="16">IF(OR(C115=0,C114=0),"",C115-C114)</f>
        <v/>
      </c>
      <c r="D129" s="197" t="str">
        <f t="shared" si="16"/>
        <v/>
      </c>
      <c r="E129" s="197" t="str">
        <f t="shared" si="16"/>
        <v/>
      </c>
      <c r="F129" s="197" t="str">
        <f t="shared" si="16"/>
        <v/>
      </c>
      <c r="G129" s="197" t="str">
        <f t="shared" si="16"/>
        <v/>
      </c>
      <c r="H129" s="197" t="str">
        <f t="shared" si="16"/>
        <v/>
      </c>
      <c r="I129" s="197" t="str">
        <f t="shared" si="16"/>
        <v/>
      </c>
      <c r="J129" s="197" t="str">
        <f t="shared" si="16"/>
        <v/>
      </c>
      <c r="K129" s="197" t="str">
        <f t="shared" si="16"/>
        <v/>
      </c>
      <c r="L129" s="197" t="str">
        <f t="shared" si="16"/>
        <v/>
      </c>
      <c r="M129" s="197" t="str">
        <f t="shared" si="16"/>
        <v/>
      </c>
      <c r="N129" s="197" t="str">
        <f t="shared" si="16"/>
        <v/>
      </c>
      <c r="O129" s="197" t="str">
        <f t="shared" si="16"/>
        <v/>
      </c>
      <c r="P129" s="197" t="str">
        <f t="shared" si="16"/>
        <v/>
      </c>
      <c r="Q129" s="197" t="str">
        <f t="shared" si="16"/>
        <v/>
      </c>
      <c r="R129" s="197" t="str">
        <f t="shared" si="16"/>
        <v/>
      </c>
    </row>
    <row r="130" spans="2:18" s="2" customFormat="1">
      <c r="B130" s="106" t="s">
        <v>6</v>
      </c>
      <c r="C130" s="197" t="str">
        <f t="shared" si="16"/>
        <v/>
      </c>
      <c r="D130" s="197" t="str">
        <f t="shared" si="16"/>
        <v/>
      </c>
      <c r="E130" s="197" t="str">
        <f t="shared" si="16"/>
        <v/>
      </c>
      <c r="F130" s="197" t="str">
        <f t="shared" si="16"/>
        <v/>
      </c>
      <c r="G130" s="197" t="str">
        <f t="shared" si="16"/>
        <v/>
      </c>
      <c r="H130" s="197" t="str">
        <f t="shared" si="16"/>
        <v/>
      </c>
      <c r="I130" s="197" t="str">
        <f t="shared" si="16"/>
        <v/>
      </c>
      <c r="J130" s="197" t="str">
        <f t="shared" si="16"/>
        <v/>
      </c>
      <c r="K130" s="197" t="str">
        <f t="shared" si="16"/>
        <v/>
      </c>
      <c r="L130" s="197" t="str">
        <f t="shared" si="16"/>
        <v/>
      </c>
      <c r="M130" s="197" t="str">
        <f t="shared" si="16"/>
        <v/>
      </c>
      <c r="N130" s="197" t="str">
        <f t="shared" si="16"/>
        <v/>
      </c>
      <c r="O130" s="197" t="str">
        <f t="shared" si="16"/>
        <v/>
      </c>
      <c r="P130" s="197" t="str">
        <f t="shared" si="16"/>
        <v/>
      </c>
      <c r="Q130" s="197" t="str">
        <f t="shared" si="16"/>
        <v/>
      </c>
      <c r="R130" s="197" t="str">
        <f t="shared" si="16"/>
        <v/>
      </c>
    </row>
    <row r="131" spans="2:18" s="2" customFormat="1">
      <c r="B131" s="106" t="s">
        <v>7</v>
      </c>
      <c r="C131" s="197" t="str">
        <f t="shared" si="16"/>
        <v/>
      </c>
      <c r="D131" s="197" t="str">
        <f t="shared" si="16"/>
        <v/>
      </c>
      <c r="E131" s="197" t="str">
        <f t="shared" si="16"/>
        <v/>
      </c>
      <c r="F131" s="197" t="str">
        <f t="shared" si="16"/>
        <v/>
      </c>
      <c r="G131" s="197" t="str">
        <f t="shared" si="16"/>
        <v/>
      </c>
      <c r="H131" s="197" t="str">
        <f t="shared" si="16"/>
        <v/>
      </c>
      <c r="I131" s="197" t="str">
        <f t="shared" si="16"/>
        <v/>
      </c>
      <c r="J131" s="197" t="str">
        <f t="shared" si="16"/>
        <v/>
      </c>
      <c r="K131" s="197" t="str">
        <f t="shared" si="16"/>
        <v/>
      </c>
      <c r="L131" s="197" t="str">
        <f t="shared" si="16"/>
        <v/>
      </c>
      <c r="M131" s="197" t="str">
        <f t="shared" si="16"/>
        <v/>
      </c>
      <c r="N131" s="197" t="str">
        <f t="shared" si="16"/>
        <v/>
      </c>
      <c r="O131" s="197" t="str">
        <f t="shared" si="16"/>
        <v/>
      </c>
      <c r="P131" s="197" t="str">
        <f t="shared" si="16"/>
        <v/>
      </c>
      <c r="Q131" s="197" t="str">
        <f t="shared" si="16"/>
        <v/>
      </c>
      <c r="R131" s="197" t="str">
        <f t="shared" si="16"/>
        <v/>
      </c>
    </row>
    <row r="132" spans="2:18" s="2" customFormat="1">
      <c r="B132" s="106" t="s">
        <v>8</v>
      </c>
      <c r="C132" s="197" t="str">
        <f t="shared" si="16"/>
        <v/>
      </c>
      <c r="D132" s="197" t="str">
        <f t="shared" si="16"/>
        <v/>
      </c>
      <c r="E132" s="197" t="str">
        <f t="shared" si="16"/>
        <v/>
      </c>
      <c r="F132" s="197" t="str">
        <f t="shared" si="16"/>
        <v/>
      </c>
      <c r="G132" s="197" t="str">
        <f t="shared" si="16"/>
        <v/>
      </c>
      <c r="H132" s="197" t="str">
        <f t="shared" si="16"/>
        <v/>
      </c>
      <c r="I132" s="197" t="str">
        <f t="shared" si="16"/>
        <v/>
      </c>
      <c r="J132" s="197" t="str">
        <f t="shared" si="16"/>
        <v/>
      </c>
      <c r="K132" s="197" t="str">
        <f t="shared" si="16"/>
        <v/>
      </c>
      <c r="L132" s="197" t="str">
        <f t="shared" si="16"/>
        <v/>
      </c>
      <c r="M132" s="197" t="str">
        <f t="shared" si="16"/>
        <v/>
      </c>
      <c r="N132" s="197" t="str">
        <f t="shared" si="16"/>
        <v/>
      </c>
      <c r="O132" s="197" t="str">
        <f t="shared" si="16"/>
        <v/>
      </c>
      <c r="P132" s="197" t="str">
        <f t="shared" si="16"/>
        <v/>
      </c>
      <c r="Q132" s="197" t="str">
        <f t="shared" si="16"/>
        <v/>
      </c>
      <c r="R132" s="197" t="str">
        <f t="shared" si="16"/>
        <v/>
      </c>
    </row>
    <row r="133" spans="2:18" s="2" customFormat="1">
      <c r="B133" s="106" t="s">
        <v>9</v>
      </c>
      <c r="C133" s="197" t="str">
        <f t="shared" si="16"/>
        <v/>
      </c>
      <c r="D133" s="197" t="str">
        <f t="shared" si="16"/>
        <v/>
      </c>
      <c r="E133" s="197" t="str">
        <f t="shared" si="16"/>
        <v/>
      </c>
      <c r="F133" s="197" t="str">
        <f t="shared" si="16"/>
        <v/>
      </c>
      <c r="G133" s="197" t="str">
        <f t="shared" si="16"/>
        <v/>
      </c>
      <c r="H133" s="197" t="str">
        <f t="shared" si="16"/>
        <v/>
      </c>
      <c r="I133" s="197" t="str">
        <f t="shared" si="16"/>
        <v/>
      </c>
      <c r="J133" s="197" t="str">
        <f t="shared" si="16"/>
        <v/>
      </c>
      <c r="K133" s="197" t="str">
        <f t="shared" si="16"/>
        <v/>
      </c>
      <c r="L133" s="197" t="str">
        <f t="shared" si="16"/>
        <v/>
      </c>
      <c r="M133" s="197" t="str">
        <f t="shared" si="16"/>
        <v/>
      </c>
      <c r="N133" s="197" t="str">
        <f t="shared" si="16"/>
        <v/>
      </c>
      <c r="O133" s="197" t="str">
        <f t="shared" si="16"/>
        <v/>
      </c>
      <c r="P133" s="197" t="str">
        <f t="shared" si="16"/>
        <v/>
      </c>
      <c r="Q133" s="197" t="str">
        <f t="shared" si="16"/>
        <v/>
      </c>
      <c r="R133" s="197" t="str">
        <f t="shared" si="16"/>
        <v/>
      </c>
    </row>
    <row r="134" spans="2:18" s="2" customFormat="1">
      <c r="B134" s="106" t="s">
        <v>10</v>
      </c>
      <c r="C134" s="197" t="str">
        <f t="shared" si="16"/>
        <v/>
      </c>
      <c r="D134" s="197" t="str">
        <f t="shared" si="16"/>
        <v/>
      </c>
      <c r="E134" s="197" t="str">
        <f t="shared" si="16"/>
        <v/>
      </c>
      <c r="F134" s="197" t="str">
        <f t="shared" si="16"/>
        <v/>
      </c>
      <c r="G134" s="197" t="str">
        <f t="shared" si="16"/>
        <v/>
      </c>
      <c r="H134" s="197" t="str">
        <f t="shared" si="16"/>
        <v/>
      </c>
      <c r="I134" s="197" t="str">
        <f t="shared" si="16"/>
        <v/>
      </c>
      <c r="J134" s="197" t="str">
        <f t="shared" si="16"/>
        <v/>
      </c>
      <c r="K134" s="197" t="str">
        <f t="shared" si="16"/>
        <v/>
      </c>
      <c r="L134" s="197" t="str">
        <f t="shared" si="16"/>
        <v/>
      </c>
      <c r="M134" s="197" t="str">
        <f t="shared" si="16"/>
        <v/>
      </c>
      <c r="N134" s="197" t="str">
        <f t="shared" si="16"/>
        <v/>
      </c>
      <c r="O134" s="197" t="str">
        <f t="shared" si="16"/>
        <v/>
      </c>
      <c r="P134" s="197" t="str">
        <f t="shared" si="16"/>
        <v/>
      </c>
      <c r="Q134" s="197" t="str">
        <f t="shared" si="16"/>
        <v/>
      </c>
      <c r="R134" s="197" t="str">
        <f t="shared" si="16"/>
        <v/>
      </c>
    </row>
    <row r="135" spans="2:18" s="2" customFormat="1">
      <c r="B135" s="106" t="s">
        <v>11</v>
      </c>
      <c r="C135" s="197" t="str">
        <f t="shared" si="16"/>
        <v/>
      </c>
      <c r="D135" s="197" t="str">
        <f t="shared" si="16"/>
        <v/>
      </c>
      <c r="E135" s="197" t="str">
        <f t="shared" si="16"/>
        <v/>
      </c>
      <c r="F135" s="197" t="str">
        <f t="shared" si="16"/>
        <v/>
      </c>
      <c r="G135" s="197" t="str">
        <f t="shared" si="16"/>
        <v/>
      </c>
      <c r="H135" s="197" t="str">
        <f t="shared" si="16"/>
        <v/>
      </c>
      <c r="I135" s="197" t="str">
        <f t="shared" si="16"/>
        <v/>
      </c>
      <c r="J135" s="197" t="str">
        <f t="shared" si="16"/>
        <v/>
      </c>
      <c r="K135" s="197" t="str">
        <f t="shared" si="16"/>
        <v/>
      </c>
      <c r="L135" s="197" t="str">
        <f t="shared" si="16"/>
        <v/>
      </c>
      <c r="M135" s="197" t="str">
        <f t="shared" si="16"/>
        <v/>
      </c>
      <c r="N135" s="197" t="str">
        <f t="shared" si="16"/>
        <v/>
      </c>
      <c r="O135" s="197" t="str">
        <f t="shared" si="16"/>
        <v/>
      </c>
      <c r="P135" s="197" t="str">
        <f t="shared" si="16"/>
        <v/>
      </c>
      <c r="Q135" s="197" t="str">
        <f t="shared" si="16"/>
        <v/>
      </c>
      <c r="R135" s="197" t="str">
        <f t="shared" si="16"/>
        <v/>
      </c>
    </row>
    <row r="136" spans="2:18" s="2" customFormat="1">
      <c r="B136" s="106" t="s">
        <v>12</v>
      </c>
      <c r="C136" s="197" t="str">
        <f t="shared" si="16"/>
        <v/>
      </c>
      <c r="D136" s="197" t="str">
        <f t="shared" si="16"/>
        <v/>
      </c>
      <c r="E136" s="197" t="str">
        <f t="shared" si="16"/>
        <v/>
      </c>
      <c r="F136" s="197" t="str">
        <f t="shared" si="16"/>
        <v/>
      </c>
      <c r="G136" s="197" t="str">
        <f t="shared" si="16"/>
        <v/>
      </c>
      <c r="H136" s="197" t="str">
        <f t="shared" si="16"/>
        <v/>
      </c>
      <c r="I136" s="197" t="str">
        <f t="shared" si="16"/>
        <v/>
      </c>
      <c r="J136" s="197" t="str">
        <f t="shared" si="16"/>
        <v/>
      </c>
      <c r="K136" s="197" t="str">
        <f>IF(OR(K122=0,K121=0),"",K122-K121)</f>
        <v/>
      </c>
      <c r="L136" s="197" t="str">
        <f t="shared" si="16"/>
        <v/>
      </c>
      <c r="M136" s="197" t="str">
        <f t="shared" si="16"/>
        <v/>
      </c>
      <c r="N136" s="197" t="str">
        <f t="shared" si="16"/>
        <v/>
      </c>
      <c r="O136" s="197" t="str">
        <f t="shared" si="16"/>
        <v/>
      </c>
      <c r="P136" s="197" t="str">
        <f t="shared" si="16"/>
        <v/>
      </c>
      <c r="Q136" s="197" t="str">
        <f t="shared" si="16"/>
        <v/>
      </c>
      <c r="R136" s="197" t="str">
        <f t="shared" si="16"/>
        <v/>
      </c>
    </row>
    <row r="137" spans="2:18" s="2" customFormat="1">
      <c r="B137" s="106" t="s">
        <v>13</v>
      </c>
      <c r="C137" s="197" t="str">
        <f t="shared" si="16"/>
        <v/>
      </c>
      <c r="D137" s="197" t="str">
        <f t="shared" si="16"/>
        <v/>
      </c>
      <c r="E137" s="197" t="str">
        <f t="shared" si="16"/>
        <v/>
      </c>
      <c r="F137" s="197" t="str">
        <f t="shared" si="16"/>
        <v/>
      </c>
      <c r="G137" s="197" t="str">
        <f t="shared" si="16"/>
        <v/>
      </c>
      <c r="H137" s="197" t="str">
        <f t="shared" si="16"/>
        <v/>
      </c>
      <c r="I137" s="197" t="str">
        <f t="shared" si="16"/>
        <v/>
      </c>
      <c r="J137" s="197" t="str">
        <f t="shared" si="16"/>
        <v/>
      </c>
      <c r="K137" s="197" t="str">
        <f t="shared" si="16"/>
        <v/>
      </c>
      <c r="L137" s="197" t="str">
        <f t="shared" si="16"/>
        <v/>
      </c>
      <c r="M137" s="197" t="str">
        <f t="shared" si="16"/>
        <v/>
      </c>
      <c r="N137" s="197" t="str">
        <f t="shared" si="16"/>
        <v/>
      </c>
      <c r="O137" s="197" t="str">
        <f t="shared" si="16"/>
        <v/>
      </c>
      <c r="P137" s="197" t="str">
        <f t="shared" si="16"/>
        <v/>
      </c>
      <c r="Q137" s="197" t="str">
        <f t="shared" si="16"/>
        <v/>
      </c>
      <c r="R137" s="197" t="str">
        <f t="shared" si="16"/>
        <v/>
      </c>
    </row>
    <row r="138" spans="2:18" s="2" customFormat="1">
      <c r="B138" s="106" t="s">
        <v>14</v>
      </c>
      <c r="C138" s="197" t="str">
        <f t="shared" si="16"/>
        <v/>
      </c>
      <c r="D138" s="197" t="str">
        <f t="shared" si="16"/>
        <v/>
      </c>
      <c r="E138" s="197" t="str">
        <f t="shared" si="16"/>
        <v/>
      </c>
      <c r="F138" s="197" t="str">
        <f t="shared" si="16"/>
        <v/>
      </c>
      <c r="G138" s="197" t="str">
        <f t="shared" si="16"/>
        <v/>
      </c>
      <c r="H138" s="197" t="str">
        <f t="shared" si="16"/>
        <v/>
      </c>
      <c r="I138" s="197" t="str">
        <f t="shared" si="16"/>
        <v/>
      </c>
      <c r="J138" s="197" t="str">
        <f t="shared" si="16"/>
        <v/>
      </c>
      <c r="K138" s="197" t="str">
        <f t="shared" si="16"/>
        <v/>
      </c>
      <c r="L138" s="197" t="str">
        <f t="shared" si="16"/>
        <v/>
      </c>
      <c r="M138" s="197" t="str">
        <f t="shared" si="16"/>
        <v/>
      </c>
      <c r="N138" s="197" t="str">
        <f t="shared" si="16"/>
        <v/>
      </c>
      <c r="O138" s="197" t="str">
        <f t="shared" si="16"/>
        <v/>
      </c>
      <c r="P138" s="197" t="str">
        <f t="shared" si="16"/>
        <v/>
      </c>
      <c r="Q138" s="197" t="str">
        <f t="shared" si="16"/>
        <v/>
      </c>
      <c r="R138" s="197" t="str">
        <f t="shared" si="16"/>
        <v/>
      </c>
    </row>
    <row r="139" spans="2:18" s="2" customFormat="1" ht="15.75" thickBot="1">
      <c r="B139" s="108" t="s">
        <v>15</v>
      </c>
      <c r="C139" s="197" t="str">
        <f>IF(OR(D113=0,C124=0),"",D113-C124)</f>
        <v/>
      </c>
      <c r="D139" s="197" t="str">
        <f t="shared" ref="D139:Q139" si="17">IF(OR(E113=0,D124=0),"",E113-D124)</f>
        <v/>
      </c>
      <c r="E139" s="197" t="str">
        <f t="shared" si="17"/>
        <v/>
      </c>
      <c r="F139" s="197" t="str">
        <f t="shared" si="17"/>
        <v/>
      </c>
      <c r="G139" s="197" t="str">
        <f t="shared" si="17"/>
        <v/>
      </c>
      <c r="H139" s="197" t="str">
        <f t="shared" si="17"/>
        <v/>
      </c>
      <c r="I139" s="197" t="str">
        <f t="shared" si="17"/>
        <v/>
      </c>
      <c r="J139" s="197" t="str">
        <f t="shared" si="17"/>
        <v/>
      </c>
      <c r="K139" s="197" t="str">
        <f t="shared" si="17"/>
        <v/>
      </c>
      <c r="L139" s="197" t="str">
        <f t="shared" si="17"/>
        <v/>
      </c>
      <c r="M139" s="197" t="str">
        <f t="shared" si="17"/>
        <v/>
      </c>
      <c r="N139" s="197" t="str">
        <f t="shared" si="17"/>
        <v/>
      </c>
      <c r="O139" s="197" t="str">
        <f t="shared" si="17"/>
        <v/>
      </c>
      <c r="P139" s="197" t="str">
        <f t="shared" si="17"/>
        <v/>
      </c>
      <c r="Q139" s="197" t="str">
        <f t="shared" si="17"/>
        <v/>
      </c>
      <c r="R139" s="215" t="s">
        <v>16</v>
      </c>
    </row>
    <row r="140" spans="2:18" s="2" customFormat="1" ht="15.75" thickBot="1">
      <c r="B140" s="103" t="s">
        <v>60</v>
      </c>
      <c r="C140" s="115">
        <f t="shared" ref="C140:R140" si="18">SUM(C128:C139)</f>
        <v>0</v>
      </c>
      <c r="D140" s="115">
        <f t="shared" si="18"/>
        <v>0</v>
      </c>
      <c r="E140" s="115">
        <f t="shared" si="18"/>
        <v>0</v>
      </c>
      <c r="F140" s="115">
        <f t="shared" si="18"/>
        <v>0</v>
      </c>
      <c r="G140" s="115">
        <f t="shared" si="18"/>
        <v>0</v>
      </c>
      <c r="H140" s="115">
        <f t="shared" si="18"/>
        <v>0</v>
      </c>
      <c r="I140" s="115">
        <f t="shared" si="18"/>
        <v>0</v>
      </c>
      <c r="J140" s="115">
        <f t="shared" si="18"/>
        <v>0</v>
      </c>
      <c r="K140" s="115">
        <f t="shared" si="18"/>
        <v>0</v>
      </c>
      <c r="L140" s="115">
        <f t="shared" si="18"/>
        <v>0</v>
      </c>
      <c r="M140" s="115">
        <f t="shared" si="18"/>
        <v>0</v>
      </c>
      <c r="N140" s="115">
        <f t="shared" si="18"/>
        <v>0</v>
      </c>
      <c r="O140" s="115">
        <f t="shared" si="18"/>
        <v>0</v>
      </c>
      <c r="P140" s="115">
        <f t="shared" si="18"/>
        <v>0</v>
      </c>
      <c r="Q140" s="115">
        <f t="shared" si="18"/>
        <v>0</v>
      </c>
      <c r="R140" s="116">
        <f t="shared" si="18"/>
        <v>0</v>
      </c>
    </row>
    <row r="141" spans="2:18" s="2" customFormat="1" ht="15.75" thickBot="1">
      <c r="B141" s="635" t="s">
        <v>63</v>
      </c>
      <c r="C141" s="636" t="s">
        <v>16</v>
      </c>
      <c r="D141" s="637" t="e">
        <f>-(1-D140/C140)</f>
        <v>#DIV/0!</v>
      </c>
      <c r="E141" s="637" t="e">
        <f t="shared" ref="E141" si="19">-(1-E140/D140)</f>
        <v>#DIV/0!</v>
      </c>
      <c r="F141" s="637" t="e">
        <f t="shared" ref="F141" si="20">-(1-F140/E140)</f>
        <v>#DIV/0!</v>
      </c>
      <c r="G141" s="637" t="e">
        <f t="shared" ref="G141" si="21">-(1-G140/F140)</f>
        <v>#DIV/0!</v>
      </c>
      <c r="H141" s="637" t="e">
        <f t="shared" ref="H141" si="22">-(1-H140/G140)</f>
        <v>#DIV/0!</v>
      </c>
      <c r="I141" s="637" t="e">
        <f t="shared" ref="I141" si="23">-(1-I140/H140)</f>
        <v>#DIV/0!</v>
      </c>
      <c r="J141" s="637" t="e">
        <f t="shared" ref="J141" si="24">-(1-J140/I140)</f>
        <v>#DIV/0!</v>
      </c>
      <c r="K141" s="637" t="e">
        <f t="shared" ref="K141" si="25">-(1-K140/J140)</f>
        <v>#DIV/0!</v>
      </c>
      <c r="L141" s="637" t="e">
        <f t="shared" ref="L141" si="26">-(1-L140/K140)</f>
        <v>#DIV/0!</v>
      </c>
      <c r="M141" s="637" t="e">
        <f t="shared" ref="M141" si="27">-(1-M140/L140)</f>
        <v>#DIV/0!</v>
      </c>
      <c r="N141" s="637" t="e">
        <f t="shared" ref="N141" si="28">-(1-N140/M140)</f>
        <v>#DIV/0!</v>
      </c>
      <c r="O141" s="637" t="e">
        <f t="shared" ref="O141" si="29">-(1-O140/N140)</f>
        <v>#DIV/0!</v>
      </c>
      <c r="P141" s="637" t="e">
        <f t="shared" ref="P141" si="30">-(1-P140/O140)</f>
        <v>#DIV/0!</v>
      </c>
      <c r="Q141" s="637" t="e">
        <f t="shared" ref="Q141" si="31">-(1-Q140/P140)</f>
        <v>#DIV/0!</v>
      </c>
      <c r="R141" s="638" t="e">
        <f t="shared" ref="R141" si="32">-(1-R140/Q140)</f>
        <v>#DIV/0!</v>
      </c>
    </row>
    <row r="142" spans="2:18" s="2" customFormat="1"/>
    <row r="143" spans="2:18" s="2" customFormat="1"/>
    <row r="144" spans="2:18"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sheetData>
  <mergeCells count="13">
    <mergeCell ref="B109:R109"/>
    <mergeCell ref="B111:R111"/>
    <mergeCell ref="B126:R126"/>
    <mergeCell ref="B2:R2"/>
    <mergeCell ref="B91:R91"/>
    <mergeCell ref="B6:R6"/>
    <mergeCell ref="B21:R21"/>
    <mergeCell ref="B4:R4"/>
    <mergeCell ref="B39:R39"/>
    <mergeCell ref="B41:R41"/>
    <mergeCell ref="B56:R56"/>
    <mergeCell ref="B74:R74"/>
    <mergeCell ref="B76:R76"/>
  </mergeCells>
  <conditionalFormatting sqref="C105:R105">
    <cfRule type="colorScale" priority="48">
      <colorScale>
        <cfvo type="min"/>
        <cfvo type="percentile" val="50"/>
        <cfvo type="max"/>
        <color rgb="FF63BE7B"/>
        <color rgb="FFFCFCFF"/>
        <color rgb="FFF8696B"/>
      </colorScale>
    </cfRule>
  </conditionalFormatting>
  <conditionalFormatting sqref="C70:R70">
    <cfRule type="colorScale" priority="49">
      <colorScale>
        <cfvo type="min"/>
        <cfvo type="percentile" val="50"/>
        <cfvo type="max"/>
        <color rgb="FF63BE7B"/>
        <color rgb="FFFCFCFF"/>
        <color rgb="FFF8696B"/>
      </colorScale>
    </cfRule>
  </conditionalFormatting>
  <conditionalFormatting sqref="C35:R35">
    <cfRule type="colorScale" priority="50">
      <colorScale>
        <cfvo type="min"/>
        <cfvo type="percentile" val="50"/>
        <cfvo type="max"/>
        <color rgb="FF63BE7B"/>
        <color rgb="FFFCFCFF"/>
        <color rgb="FFF8696B"/>
      </colorScale>
    </cfRule>
  </conditionalFormatting>
  <conditionalFormatting sqref="C140:R140">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T112"/>
  <sheetViews>
    <sheetView showGridLines="0" topLeftCell="A13" zoomScale="85" zoomScaleNormal="85" workbookViewId="0">
      <selection activeCell="N8" sqref="N8"/>
    </sheetView>
  </sheetViews>
  <sheetFormatPr baseColWidth="10" defaultRowHeight="15"/>
  <cols>
    <col min="1" max="1" width="3.85546875" customWidth="1"/>
    <col min="2" max="2" width="22.5703125" customWidth="1"/>
    <col min="3" max="14" width="7.42578125" customWidth="1"/>
    <col min="15" max="15" width="7.42578125" style="934" customWidth="1"/>
    <col min="16" max="18" width="7.42578125" customWidth="1"/>
    <col min="19" max="19" width="1.85546875" style="2" customWidth="1"/>
    <col min="20" max="28" width="7.42578125" style="2" customWidth="1"/>
    <col min="29" max="29" width="1.85546875" style="2" customWidth="1"/>
    <col min="30" max="30" width="14.85546875" style="2" customWidth="1"/>
    <col min="36" max="37" width="11.42578125" style="890"/>
    <col min="38" max="38" width="4.85546875" style="890" customWidth="1"/>
    <col min="39" max="41" width="11.42578125" style="890"/>
  </cols>
  <sheetData>
    <row r="1" spans="1:72" s="2" customFormat="1">
      <c r="O1" s="1"/>
      <c r="AJ1" s="891"/>
      <c r="AK1" s="891"/>
      <c r="AL1" s="891"/>
      <c r="AM1" s="891"/>
      <c r="AN1" s="891"/>
      <c r="AO1" s="891"/>
    </row>
    <row r="2" spans="1:72" s="2" customFormat="1" ht="44.25" customHeight="1">
      <c r="B2" s="1218" t="s">
        <v>373</v>
      </c>
      <c r="C2" s="1219"/>
      <c r="D2" s="1219"/>
      <c r="E2" s="1219"/>
      <c r="F2" s="1219"/>
      <c r="G2" s="1219"/>
      <c r="H2" s="1219"/>
      <c r="I2" s="1219"/>
      <c r="J2" s="1219"/>
      <c r="K2" s="1219"/>
      <c r="L2" s="1219"/>
      <c r="M2" s="1219"/>
      <c r="N2" s="1219"/>
      <c r="O2" s="1219"/>
      <c r="P2" s="1219"/>
      <c r="Q2" s="1219"/>
      <c r="R2" s="1219"/>
      <c r="S2" s="1219"/>
      <c r="T2" s="1219"/>
      <c r="U2" s="1219"/>
      <c r="V2" s="1219"/>
      <c r="W2" s="1219"/>
      <c r="X2" s="1219"/>
      <c r="Y2" s="1219"/>
      <c r="Z2" s="1219"/>
      <c r="AA2" s="1219"/>
      <c r="AB2" s="1219"/>
      <c r="AC2" s="1219"/>
      <c r="AD2" s="1220"/>
      <c r="AJ2" s="891"/>
      <c r="AK2" s="891"/>
      <c r="AL2" s="891"/>
      <c r="AM2" s="891"/>
      <c r="AN2" s="891"/>
      <c r="AO2" s="891"/>
    </row>
    <row r="3" spans="1:72" ht="62.25" customHeight="1">
      <c r="B3" s="1187" t="s">
        <v>372</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188"/>
      <c r="AA3" s="1188"/>
      <c r="AB3" s="1188"/>
      <c r="AC3" s="1188"/>
      <c r="AD3" s="1221"/>
    </row>
    <row r="4" spans="1:72" s="2" customFormat="1" ht="15" customHeight="1">
      <c r="B4" s="93"/>
      <c r="C4" s="93"/>
      <c r="D4" s="93"/>
      <c r="E4" s="93"/>
      <c r="F4" s="93"/>
      <c r="G4" s="93"/>
      <c r="H4" s="93"/>
      <c r="I4" s="93"/>
      <c r="J4" s="93"/>
      <c r="K4" s="93"/>
      <c r="L4" s="93"/>
      <c r="M4" s="93"/>
      <c r="N4" s="93"/>
      <c r="O4" s="93"/>
      <c r="P4" s="93"/>
      <c r="Q4" s="93"/>
      <c r="R4" s="93"/>
      <c r="AJ4" s="891"/>
      <c r="AK4" s="891"/>
      <c r="AL4" s="891"/>
      <c r="AM4" s="891"/>
      <c r="AN4" s="891"/>
      <c r="AO4" s="891"/>
    </row>
    <row r="5" spans="1:72" s="114" customFormat="1" ht="50.45" customHeight="1">
      <c r="B5" s="1099" t="s">
        <v>371</v>
      </c>
      <c r="C5" s="1129"/>
      <c r="D5" s="1129"/>
      <c r="E5" s="1129"/>
      <c r="F5" s="1129"/>
      <c r="G5" s="1129"/>
      <c r="H5" s="1129"/>
      <c r="I5" s="1129"/>
      <c r="J5" s="1129"/>
      <c r="K5" s="1129"/>
      <c r="L5" s="1129"/>
      <c r="M5" s="1129"/>
      <c r="N5" s="1129"/>
      <c r="O5" s="1129"/>
      <c r="P5" s="1129"/>
      <c r="Q5" s="1129"/>
      <c r="R5" s="1129"/>
      <c r="S5" s="1129"/>
      <c r="T5" s="1129"/>
      <c r="U5" s="1129"/>
      <c r="V5" s="1129"/>
      <c r="W5" s="1129"/>
      <c r="X5" s="1129"/>
      <c r="Y5" s="1129"/>
      <c r="Z5" s="1129"/>
      <c r="AA5" s="1129"/>
      <c r="AB5" s="1129"/>
      <c r="AC5" s="1129"/>
      <c r="AD5" s="1130"/>
      <c r="AJ5" s="890"/>
      <c r="AK5" s="890"/>
      <c r="AL5" s="890"/>
      <c r="AM5" s="890"/>
      <c r="AN5" s="890"/>
      <c r="AO5" s="890"/>
    </row>
    <row r="6" spans="1:72" s="2" customFormat="1" ht="30.75" customHeight="1" thickBot="1">
      <c r="B6" s="93"/>
      <c r="C6" s="93"/>
      <c r="D6" s="93"/>
      <c r="E6" s="93"/>
      <c r="F6" s="93"/>
      <c r="G6" s="93"/>
      <c r="H6" s="93"/>
      <c r="I6" s="93"/>
      <c r="J6" s="93"/>
      <c r="K6" s="93"/>
      <c r="L6" s="93"/>
      <c r="M6" s="93"/>
      <c r="N6" s="93"/>
      <c r="O6" s="93"/>
      <c r="P6" s="93"/>
      <c r="Q6" s="93"/>
      <c r="R6" s="93"/>
      <c r="AJ6" s="891"/>
      <c r="AK6" s="891"/>
      <c r="AL6" s="891"/>
      <c r="AM6" s="891"/>
      <c r="AN6" s="891"/>
      <c r="AO6" s="891"/>
    </row>
    <row r="7" spans="1:72" s="2" customFormat="1" ht="25.5" customHeight="1" thickBot="1">
      <c r="A7" s="27"/>
      <c r="B7" s="1225" t="s">
        <v>374</v>
      </c>
      <c r="C7" s="1226"/>
      <c r="D7" s="1226"/>
      <c r="E7" s="1226"/>
      <c r="F7" s="1226"/>
      <c r="G7" s="1226"/>
      <c r="H7" s="1226"/>
      <c r="I7" s="1226"/>
      <c r="J7" s="1226"/>
      <c r="K7" s="1226"/>
      <c r="L7" s="1226"/>
      <c r="M7" s="1226"/>
      <c r="N7" s="1226"/>
      <c r="O7" s="1226"/>
      <c r="P7" s="1226"/>
      <c r="Q7" s="1226"/>
      <c r="R7" s="1226"/>
      <c r="S7" s="1226"/>
      <c r="T7" s="1226"/>
      <c r="U7" s="1226"/>
      <c r="V7" s="1226"/>
      <c r="W7" s="1226"/>
      <c r="X7" s="1226"/>
      <c r="Y7" s="1226"/>
      <c r="Z7" s="1226"/>
      <c r="AA7" s="1226"/>
      <c r="AB7" s="1226"/>
      <c r="AC7" s="1226"/>
      <c r="AD7" s="1227"/>
      <c r="AJ7" s="891"/>
      <c r="AK7" s="891"/>
      <c r="AL7" s="891"/>
      <c r="AM7" s="891"/>
      <c r="AN7" s="891"/>
      <c r="AO7" s="891"/>
    </row>
    <row r="8" spans="1:72" s="2" customFormat="1" ht="15.75" thickBot="1">
      <c r="A8" s="1"/>
      <c r="O8" s="1"/>
      <c r="AJ8" s="891"/>
      <c r="AK8" s="891"/>
      <c r="AL8" s="891"/>
      <c r="AM8" s="891"/>
      <c r="AN8" s="891"/>
      <c r="AO8" s="891"/>
    </row>
    <row r="9" spans="1:72" s="48" customFormat="1" ht="25.5" customHeight="1" thickBot="1">
      <c r="B9" s="1222" t="s">
        <v>87</v>
      </c>
      <c r="C9" s="1223"/>
      <c r="D9" s="1223"/>
      <c r="E9" s="1223"/>
      <c r="F9" s="1223"/>
      <c r="G9" s="1223"/>
      <c r="H9" s="1223"/>
      <c r="I9" s="1223"/>
      <c r="J9" s="1223"/>
      <c r="K9" s="1223"/>
      <c r="L9" s="1223"/>
      <c r="M9" s="1223"/>
      <c r="N9" s="1223"/>
      <c r="O9" s="1223"/>
      <c r="P9" s="1223"/>
      <c r="Q9" s="1223"/>
      <c r="R9" s="1224"/>
      <c r="S9" s="47"/>
      <c r="T9" s="1215" t="s">
        <v>369</v>
      </c>
      <c r="U9" s="1216"/>
      <c r="V9" s="1216"/>
      <c r="W9" s="1216"/>
      <c r="X9" s="1216"/>
      <c r="Y9" s="1216"/>
      <c r="Z9" s="1216"/>
      <c r="AA9" s="1216"/>
      <c r="AB9" s="1217"/>
      <c r="AC9" s="895"/>
      <c r="AD9" s="919" t="s">
        <v>370</v>
      </c>
      <c r="AJ9" s="895"/>
      <c r="AK9" s="895"/>
      <c r="AL9" s="895"/>
      <c r="AM9" s="895"/>
      <c r="AN9" s="895"/>
      <c r="AO9" s="895"/>
      <c r="AV9" s="921">
        <v>2001</v>
      </c>
      <c r="AW9" s="921">
        <v>2002</v>
      </c>
      <c r="AX9" s="921">
        <v>2003</v>
      </c>
      <c r="AY9" s="921">
        <v>2004</v>
      </c>
      <c r="AZ9" s="921">
        <v>2005</v>
      </c>
      <c r="BA9" s="921">
        <v>2006</v>
      </c>
      <c r="BB9" s="921">
        <v>2007</v>
      </c>
      <c r="BC9" s="921">
        <v>2008</v>
      </c>
      <c r="BD9" s="921">
        <v>2009</v>
      </c>
      <c r="BE9" s="921">
        <v>2010</v>
      </c>
      <c r="BF9" s="921">
        <v>2011</v>
      </c>
      <c r="BG9" s="921">
        <v>2012</v>
      </c>
      <c r="BH9" s="921">
        <v>2013</v>
      </c>
      <c r="BI9" s="921">
        <v>2014</v>
      </c>
      <c r="BJ9" s="921">
        <v>2015</v>
      </c>
      <c r="BK9" s="921">
        <v>2016</v>
      </c>
      <c r="BL9" s="921">
        <v>2017</v>
      </c>
      <c r="BM9" s="921">
        <v>2018</v>
      </c>
      <c r="BN9" s="921">
        <v>2019</v>
      </c>
      <c r="BO9" s="921">
        <v>2020</v>
      </c>
      <c r="BP9" s="921">
        <v>2021</v>
      </c>
      <c r="BQ9" s="921">
        <v>2022</v>
      </c>
      <c r="BR9" s="921">
        <v>2023</v>
      </c>
      <c r="BS9" s="921">
        <v>2024</v>
      </c>
      <c r="BT9" s="921">
        <v>2025</v>
      </c>
    </row>
    <row r="10" spans="1:72" ht="15.75" thickBot="1">
      <c r="A10" s="3"/>
      <c r="B10" s="33" t="s">
        <v>44</v>
      </c>
      <c r="C10" s="177">
        <v>2010</v>
      </c>
      <c r="D10" s="178">
        <v>2011</v>
      </c>
      <c r="E10" s="178">
        <v>2012</v>
      </c>
      <c r="F10" s="178">
        <v>2013</v>
      </c>
      <c r="G10" s="178">
        <v>2014</v>
      </c>
      <c r="H10" s="178">
        <v>2015</v>
      </c>
      <c r="I10" s="178">
        <v>2016</v>
      </c>
      <c r="J10" s="178">
        <v>2017</v>
      </c>
      <c r="K10" s="178">
        <v>2018</v>
      </c>
      <c r="L10" s="178">
        <v>2019</v>
      </c>
      <c r="M10" s="178">
        <v>2020</v>
      </c>
      <c r="N10" s="178">
        <v>2021</v>
      </c>
      <c r="O10" s="178">
        <v>2022</v>
      </c>
      <c r="P10" s="178">
        <v>2023</v>
      </c>
      <c r="Q10" s="178">
        <v>2024</v>
      </c>
      <c r="R10" s="179">
        <v>2025</v>
      </c>
      <c r="T10" s="907">
        <v>2001</v>
      </c>
      <c r="U10" s="908">
        <v>2002</v>
      </c>
      <c r="V10" s="908">
        <v>2003</v>
      </c>
      <c r="W10" s="908">
        <v>2004</v>
      </c>
      <c r="X10" s="908">
        <v>2005</v>
      </c>
      <c r="Y10" s="908">
        <v>2006</v>
      </c>
      <c r="Z10" s="908">
        <v>2007</v>
      </c>
      <c r="AA10" s="908">
        <v>2008</v>
      </c>
      <c r="AB10" s="909">
        <v>2009</v>
      </c>
      <c r="AC10" s="891"/>
      <c r="AD10" s="913" t="s">
        <v>35</v>
      </c>
      <c r="AV10" s="922">
        <f>T23</f>
        <v>2092</v>
      </c>
      <c r="AW10" s="922">
        <f t="shared" ref="AW10:BD10" si="0">U23</f>
        <v>1837</v>
      </c>
      <c r="AX10" s="922">
        <f t="shared" si="0"/>
        <v>2097</v>
      </c>
      <c r="AY10" s="922">
        <f t="shared" si="0"/>
        <v>2181</v>
      </c>
      <c r="AZ10" s="922">
        <f t="shared" si="0"/>
        <v>2151</v>
      </c>
      <c r="BA10" s="922">
        <f t="shared" si="0"/>
        <v>2135</v>
      </c>
      <c r="BB10" s="922">
        <f t="shared" si="0"/>
        <v>1920</v>
      </c>
      <c r="BC10" s="922">
        <f t="shared" si="0"/>
        <v>2066</v>
      </c>
      <c r="BD10" s="922">
        <f t="shared" si="0"/>
        <v>2117</v>
      </c>
      <c r="BE10" s="922">
        <f>C23</f>
        <v>2417.5</v>
      </c>
      <c r="BF10" s="922">
        <f t="shared" ref="BF10:BT10" si="1">D23</f>
        <v>1718</v>
      </c>
      <c r="BG10" s="922">
        <f t="shared" si="1"/>
        <v>2081.3000000000002</v>
      </c>
      <c r="BH10" s="922">
        <f t="shared" si="1"/>
        <v>2216.5</v>
      </c>
      <c r="BI10" s="922">
        <f t="shared" si="1"/>
        <v>1772.3999999999996</v>
      </c>
      <c r="BJ10" s="922">
        <f t="shared" si="1"/>
        <v>1856.1000000000001</v>
      </c>
      <c r="BK10" s="922">
        <f t="shared" si="1"/>
        <v>2098.6999999999998</v>
      </c>
      <c r="BL10" s="922">
        <f t="shared" si="1"/>
        <v>1951.9</v>
      </c>
      <c r="BM10" s="922">
        <f t="shared" si="1"/>
        <v>1902</v>
      </c>
      <c r="BN10" s="922">
        <f t="shared" si="1"/>
        <v>1938.7000000000003</v>
      </c>
      <c r="BO10" s="922">
        <f t="shared" si="1"/>
        <v>1722</v>
      </c>
      <c r="BP10" s="922">
        <f t="shared" si="1"/>
        <v>2117</v>
      </c>
      <c r="BQ10" s="922">
        <f t="shared" si="1"/>
        <v>1746</v>
      </c>
      <c r="BR10" s="922">
        <f t="shared" si="1"/>
        <v>0</v>
      </c>
      <c r="BS10" s="922">
        <f t="shared" si="1"/>
        <v>0</v>
      </c>
      <c r="BT10" s="922">
        <f t="shared" si="1"/>
        <v>0</v>
      </c>
    </row>
    <row r="11" spans="1:72">
      <c r="A11" s="2"/>
      <c r="B11" s="104" t="s">
        <v>4</v>
      </c>
      <c r="C11" s="72">
        <v>461.3</v>
      </c>
      <c r="D11" s="73">
        <v>377.3</v>
      </c>
      <c r="E11" s="73">
        <v>335.8</v>
      </c>
      <c r="F11" s="73">
        <v>378.2</v>
      </c>
      <c r="G11" s="73">
        <v>300.5</v>
      </c>
      <c r="H11" s="73">
        <v>358</v>
      </c>
      <c r="I11" s="73">
        <v>317.7</v>
      </c>
      <c r="J11" s="73">
        <v>427.2</v>
      </c>
      <c r="K11" s="73">
        <v>278.60000000000002</v>
      </c>
      <c r="L11" s="73">
        <v>375.6</v>
      </c>
      <c r="M11" s="73">
        <v>306.3</v>
      </c>
      <c r="N11" s="74">
        <v>391</v>
      </c>
      <c r="O11" s="906">
        <v>378</v>
      </c>
      <c r="P11" s="490"/>
      <c r="Q11" s="490"/>
      <c r="R11" s="491"/>
      <c r="T11" s="904">
        <v>343</v>
      </c>
      <c r="U11" s="905">
        <v>309</v>
      </c>
      <c r="V11" s="905">
        <v>425</v>
      </c>
      <c r="W11" s="905">
        <v>349</v>
      </c>
      <c r="X11" s="905">
        <v>338</v>
      </c>
      <c r="Y11" s="905">
        <v>421</v>
      </c>
      <c r="Z11" s="905">
        <v>303</v>
      </c>
      <c r="AA11" s="905">
        <v>318</v>
      </c>
      <c r="AB11" s="915">
        <v>433</v>
      </c>
      <c r="AC11" s="891"/>
      <c r="AD11" s="918">
        <f>AVERAGE(T11:AB11,C11:M11)</f>
        <v>357.77500000000003</v>
      </c>
    </row>
    <row r="12" spans="1:72">
      <c r="A12" s="2"/>
      <c r="B12" s="97" t="s">
        <v>5</v>
      </c>
      <c r="C12" s="66">
        <v>353.5</v>
      </c>
      <c r="D12" s="4">
        <v>271.3</v>
      </c>
      <c r="E12" s="4">
        <v>424.4</v>
      </c>
      <c r="F12" s="4">
        <v>361.1</v>
      </c>
      <c r="G12" s="4">
        <v>269.89999999999998</v>
      </c>
      <c r="H12" s="4">
        <v>351.3</v>
      </c>
      <c r="I12" s="4">
        <v>302.8</v>
      </c>
      <c r="J12" s="4">
        <v>270.7</v>
      </c>
      <c r="K12" s="4">
        <v>377.9</v>
      </c>
      <c r="L12" s="4">
        <v>268.3</v>
      </c>
      <c r="M12" s="4">
        <v>240.6</v>
      </c>
      <c r="N12" s="56">
        <v>282</v>
      </c>
      <c r="O12" s="906">
        <v>267</v>
      </c>
      <c r="P12" s="495"/>
      <c r="Q12" s="495"/>
      <c r="R12" s="496"/>
      <c r="T12" s="899">
        <v>312</v>
      </c>
      <c r="U12" s="892">
        <v>259</v>
      </c>
      <c r="V12" s="892">
        <v>347</v>
      </c>
      <c r="W12" s="892">
        <v>344</v>
      </c>
      <c r="X12" s="892">
        <v>376</v>
      </c>
      <c r="Y12" s="892">
        <v>387</v>
      </c>
      <c r="Z12" s="892">
        <v>242</v>
      </c>
      <c r="AA12" s="892">
        <v>278</v>
      </c>
      <c r="AB12" s="916">
        <v>339</v>
      </c>
      <c r="AC12" s="891"/>
      <c r="AD12" s="918">
        <f t="shared" ref="AD12:AD15" si="2">AVERAGE(T12:AB12,C12:M12)</f>
        <v>318.79000000000002</v>
      </c>
    </row>
    <row r="13" spans="1:72">
      <c r="A13" s="2"/>
      <c r="B13" s="98" t="s">
        <v>6</v>
      </c>
      <c r="C13" s="66">
        <v>312.89999999999998</v>
      </c>
      <c r="D13" s="4">
        <v>256.39999999999998</v>
      </c>
      <c r="E13" s="4">
        <v>231.2</v>
      </c>
      <c r="F13" s="4">
        <v>335.2</v>
      </c>
      <c r="G13" s="4">
        <v>259.39999999999998</v>
      </c>
      <c r="H13" s="4">
        <v>278</v>
      </c>
      <c r="I13" s="4">
        <v>310.39999999999998</v>
      </c>
      <c r="J13" s="4">
        <v>222.3</v>
      </c>
      <c r="K13" s="4">
        <v>295.39999999999998</v>
      </c>
      <c r="L13" s="4">
        <v>249.7</v>
      </c>
      <c r="M13" s="4">
        <v>258</v>
      </c>
      <c r="N13" s="56">
        <v>283</v>
      </c>
      <c r="O13" s="906">
        <v>225</v>
      </c>
      <c r="P13" s="495"/>
      <c r="Q13" s="495"/>
      <c r="R13" s="496"/>
      <c r="T13" s="899">
        <v>236</v>
      </c>
      <c r="U13" s="892">
        <v>262</v>
      </c>
      <c r="V13" s="892">
        <v>219</v>
      </c>
      <c r="W13" s="892">
        <v>329</v>
      </c>
      <c r="X13" s="892">
        <v>286</v>
      </c>
      <c r="Y13" s="892">
        <v>309</v>
      </c>
      <c r="Z13" s="892">
        <v>290</v>
      </c>
      <c r="AA13" s="892">
        <v>295</v>
      </c>
      <c r="AB13" s="916">
        <v>291</v>
      </c>
      <c r="AC13" s="891"/>
      <c r="AD13" s="918">
        <f t="shared" si="2"/>
        <v>276.29499999999996</v>
      </c>
    </row>
    <row r="14" spans="1:72">
      <c r="A14" s="2"/>
      <c r="B14" s="98" t="s">
        <v>7</v>
      </c>
      <c r="C14" s="66">
        <v>182.4</v>
      </c>
      <c r="D14" s="4">
        <v>123.5</v>
      </c>
      <c r="E14" s="4">
        <v>247.5</v>
      </c>
      <c r="F14" s="4">
        <v>243.2</v>
      </c>
      <c r="G14" s="4">
        <v>172.4</v>
      </c>
      <c r="H14" s="4">
        <v>157.19999999999999</v>
      </c>
      <c r="I14" s="4">
        <v>241</v>
      </c>
      <c r="J14" s="4">
        <v>213.5</v>
      </c>
      <c r="K14" s="4">
        <v>157.9</v>
      </c>
      <c r="L14" s="4">
        <v>201.3</v>
      </c>
      <c r="M14" s="4">
        <v>126</v>
      </c>
      <c r="N14" s="56">
        <v>228</v>
      </c>
      <c r="O14" s="906">
        <v>176</v>
      </c>
      <c r="P14" s="495"/>
      <c r="Q14" s="495"/>
      <c r="R14" s="496"/>
      <c r="T14" s="899">
        <v>238</v>
      </c>
      <c r="U14" s="892">
        <v>211</v>
      </c>
      <c r="V14" s="892">
        <v>180</v>
      </c>
      <c r="W14" s="892">
        <v>219</v>
      </c>
      <c r="X14" s="892">
        <v>218</v>
      </c>
      <c r="Y14" s="892">
        <v>209</v>
      </c>
      <c r="Z14" s="892">
        <v>118</v>
      </c>
      <c r="AA14" s="892">
        <v>227</v>
      </c>
      <c r="AB14" s="916">
        <v>208</v>
      </c>
      <c r="AC14" s="891"/>
      <c r="AD14" s="918">
        <f t="shared" si="2"/>
        <v>194.69499999999999</v>
      </c>
    </row>
    <row r="15" spans="1:72">
      <c r="A15" s="2"/>
      <c r="B15" s="98" t="s">
        <v>8</v>
      </c>
      <c r="C15" s="66">
        <v>154.80000000000001</v>
      </c>
      <c r="D15" s="4">
        <v>98.5</v>
      </c>
      <c r="E15" s="4">
        <v>121.3</v>
      </c>
      <c r="F15" s="4">
        <v>178.2</v>
      </c>
      <c r="G15" s="4">
        <v>137.19999999999999</v>
      </c>
      <c r="H15" s="4">
        <v>132.9</v>
      </c>
      <c r="I15" s="4">
        <v>121</v>
      </c>
      <c r="J15" s="4">
        <v>93.2</v>
      </c>
      <c r="K15" s="4">
        <v>92</v>
      </c>
      <c r="L15" s="4">
        <v>141.9</v>
      </c>
      <c r="M15" s="4">
        <v>86.7</v>
      </c>
      <c r="N15" s="56">
        <v>156</v>
      </c>
      <c r="O15" s="875">
        <v>79</v>
      </c>
      <c r="P15" s="495"/>
      <c r="Q15" s="495"/>
      <c r="R15" s="496"/>
      <c r="T15" s="899">
        <v>123</v>
      </c>
      <c r="U15" s="892">
        <v>145</v>
      </c>
      <c r="V15" s="892">
        <v>126</v>
      </c>
      <c r="W15" s="892">
        <v>139</v>
      </c>
      <c r="X15" s="892">
        <v>141</v>
      </c>
      <c r="Y15" s="892">
        <v>132</v>
      </c>
      <c r="Z15" s="892">
        <v>111</v>
      </c>
      <c r="AA15" s="892">
        <v>86</v>
      </c>
      <c r="AB15" s="916">
        <v>112</v>
      </c>
      <c r="AC15" s="891"/>
      <c r="AD15" s="918">
        <f t="shared" si="2"/>
        <v>123.63499999999999</v>
      </c>
    </row>
    <row r="16" spans="1:72">
      <c r="A16" s="2"/>
      <c r="B16" s="98" t="s">
        <v>9</v>
      </c>
      <c r="C16" s="63">
        <v>0</v>
      </c>
      <c r="D16" s="25">
        <v>0</v>
      </c>
      <c r="E16" s="25">
        <v>0</v>
      </c>
      <c r="F16" s="25">
        <v>0</v>
      </c>
      <c r="G16" s="25">
        <v>0</v>
      </c>
      <c r="H16" s="25">
        <v>0</v>
      </c>
      <c r="I16" s="25">
        <v>0</v>
      </c>
      <c r="J16" s="25">
        <v>0</v>
      </c>
      <c r="K16" s="25">
        <v>0</v>
      </c>
      <c r="L16" s="25">
        <v>0</v>
      </c>
      <c r="M16" s="25">
        <v>0</v>
      </c>
      <c r="N16" s="25">
        <v>0</v>
      </c>
      <c r="O16" s="894">
        <v>0</v>
      </c>
      <c r="P16" s="25">
        <v>0</v>
      </c>
      <c r="Q16" s="25">
        <v>0</v>
      </c>
      <c r="R16" s="64">
        <v>0</v>
      </c>
      <c r="T16" s="897">
        <v>0</v>
      </c>
      <c r="U16" s="894">
        <v>0</v>
      </c>
      <c r="V16" s="894">
        <v>0</v>
      </c>
      <c r="W16" s="894">
        <v>0</v>
      </c>
      <c r="X16" s="894">
        <v>0</v>
      </c>
      <c r="Y16" s="894">
        <v>0</v>
      </c>
      <c r="Z16" s="894">
        <v>0</v>
      </c>
      <c r="AA16" s="894">
        <v>0</v>
      </c>
      <c r="AB16" s="898">
        <v>0</v>
      </c>
      <c r="AC16" s="891"/>
      <c r="AD16" s="914">
        <v>0</v>
      </c>
    </row>
    <row r="17" spans="1:72">
      <c r="A17" s="2"/>
      <c r="B17" s="98" t="s">
        <v>10</v>
      </c>
      <c r="C17" s="63">
        <v>0</v>
      </c>
      <c r="D17" s="25">
        <v>0</v>
      </c>
      <c r="E17" s="25">
        <v>0</v>
      </c>
      <c r="F17" s="25">
        <v>0</v>
      </c>
      <c r="G17" s="25">
        <v>0</v>
      </c>
      <c r="H17" s="25">
        <v>0</v>
      </c>
      <c r="I17" s="25">
        <v>0</v>
      </c>
      <c r="J17" s="25">
        <v>0</v>
      </c>
      <c r="K17" s="25">
        <v>0</v>
      </c>
      <c r="L17" s="25">
        <v>0</v>
      </c>
      <c r="M17" s="25">
        <v>0</v>
      </c>
      <c r="N17" s="25">
        <v>0</v>
      </c>
      <c r="O17" s="894">
        <v>0</v>
      </c>
      <c r="P17" s="25">
        <v>0</v>
      </c>
      <c r="Q17" s="25">
        <v>0</v>
      </c>
      <c r="R17" s="64">
        <v>0</v>
      </c>
      <c r="T17" s="897">
        <v>0</v>
      </c>
      <c r="U17" s="894">
        <v>0</v>
      </c>
      <c r="V17" s="894">
        <v>0</v>
      </c>
      <c r="W17" s="894">
        <v>0</v>
      </c>
      <c r="X17" s="894">
        <v>0</v>
      </c>
      <c r="Y17" s="894">
        <v>0</v>
      </c>
      <c r="Z17" s="894">
        <v>0</v>
      </c>
      <c r="AA17" s="894">
        <v>0</v>
      </c>
      <c r="AB17" s="898">
        <v>0</v>
      </c>
      <c r="AC17" s="891"/>
      <c r="AD17" s="914">
        <v>0</v>
      </c>
    </row>
    <row r="18" spans="1:72">
      <c r="A18" s="2"/>
      <c r="B18" s="98" t="s">
        <v>11</v>
      </c>
      <c r="C18" s="63">
        <v>0</v>
      </c>
      <c r="D18" s="25">
        <v>0</v>
      </c>
      <c r="E18" s="25">
        <v>0</v>
      </c>
      <c r="F18" s="25">
        <v>0</v>
      </c>
      <c r="G18" s="25">
        <v>0</v>
      </c>
      <c r="H18" s="25">
        <v>0</v>
      </c>
      <c r="I18" s="25">
        <v>0</v>
      </c>
      <c r="J18" s="25">
        <v>0</v>
      </c>
      <c r="K18" s="25">
        <v>0</v>
      </c>
      <c r="L18" s="25">
        <v>0</v>
      </c>
      <c r="M18" s="25">
        <v>0</v>
      </c>
      <c r="N18" s="25">
        <v>0</v>
      </c>
      <c r="O18" s="894">
        <v>0</v>
      </c>
      <c r="P18" s="25">
        <v>0</v>
      </c>
      <c r="Q18" s="25">
        <v>0</v>
      </c>
      <c r="R18" s="64">
        <v>0</v>
      </c>
      <c r="T18" s="897">
        <v>0</v>
      </c>
      <c r="U18" s="894">
        <v>0</v>
      </c>
      <c r="V18" s="894">
        <v>0</v>
      </c>
      <c r="W18" s="894">
        <v>0</v>
      </c>
      <c r="X18" s="894">
        <v>0</v>
      </c>
      <c r="Y18" s="894">
        <v>0</v>
      </c>
      <c r="Z18" s="894">
        <v>0</v>
      </c>
      <c r="AA18" s="894">
        <v>0</v>
      </c>
      <c r="AB18" s="898">
        <v>0</v>
      </c>
      <c r="AC18" s="891"/>
      <c r="AD18" s="914">
        <v>0</v>
      </c>
    </row>
    <row r="19" spans="1:72">
      <c r="A19" s="2"/>
      <c r="B19" s="98" t="s">
        <v>12</v>
      </c>
      <c r="C19" s="63">
        <v>0</v>
      </c>
      <c r="D19" s="25">
        <v>0</v>
      </c>
      <c r="E19" s="25">
        <v>0</v>
      </c>
      <c r="F19" s="25">
        <v>0</v>
      </c>
      <c r="G19" s="25">
        <v>0</v>
      </c>
      <c r="H19" s="25">
        <v>0</v>
      </c>
      <c r="I19" s="25">
        <v>0</v>
      </c>
      <c r="J19" s="25">
        <v>0</v>
      </c>
      <c r="K19" s="25">
        <v>0</v>
      </c>
      <c r="L19" s="25">
        <v>0</v>
      </c>
      <c r="M19" s="25">
        <v>0</v>
      </c>
      <c r="N19" s="25">
        <v>0</v>
      </c>
      <c r="O19" s="894">
        <v>0</v>
      </c>
      <c r="P19" s="25">
        <v>0</v>
      </c>
      <c r="Q19" s="25">
        <v>0</v>
      </c>
      <c r="R19" s="64">
        <v>0</v>
      </c>
      <c r="T19" s="897">
        <v>0</v>
      </c>
      <c r="U19" s="894">
        <v>0</v>
      </c>
      <c r="V19" s="894">
        <v>0</v>
      </c>
      <c r="W19" s="894">
        <v>0</v>
      </c>
      <c r="X19" s="894">
        <v>0</v>
      </c>
      <c r="Y19" s="894">
        <v>0</v>
      </c>
      <c r="Z19" s="894">
        <v>0</v>
      </c>
      <c r="AA19" s="894">
        <v>0</v>
      </c>
      <c r="AB19" s="898">
        <v>0</v>
      </c>
      <c r="AC19" s="891"/>
      <c r="AD19" s="914">
        <v>0</v>
      </c>
    </row>
    <row r="20" spans="1:72">
      <c r="A20" s="2"/>
      <c r="B20" s="98" t="s">
        <v>13</v>
      </c>
      <c r="C20" s="66">
        <v>174.5</v>
      </c>
      <c r="D20" s="4">
        <v>131.30000000000001</v>
      </c>
      <c r="E20" s="4">
        <v>147</v>
      </c>
      <c r="F20" s="4">
        <v>102</v>
      </c>
      <c r="G20" s="4">
        <v>99.6</v>
      </c>
      <c r="H20" s="4">
        <v>170.4</v>
      </c>
      <c r="I20" s="4">
        <v>186.1</v>
      </c>
      <c r="J20" s="4">
        <v>110.5</v>
      </c>
      <c r="K20" s="4">
        <v>146.6</v>
      </c>
      <c r="L20" s="4">
        <v>116.9</v>
      </c>
      <c r="M20" s="4">
        <v>164.3</v>
      </c>
      <c r="N20" s="56">
        <v>148</v>
      </c>
      <c r="O20" s="875">
        <v>61</v>
      </c>
      <c r="P20" s="495"/>
      <c r="Q20" s="495"/>
      <c r="R20" s="496"/>
      <c r="T20" s="899">
        <v>83</v>
      </c>
      <c r="U20" s="892">
        <v>145</v>
      </c>
      <c r="V20" s="892">
        <v>215</v>
      </c>
      <c r="W20" s="892">
        <v>151</v>
      </c>
      <c r="X20" s="892">
        <v>72</v>
      </c>
      <c r="Y20" s="892">
        <v>85</v>
      </c>
      <c r="Z20" s="892">
        <v>173</v>
      </c>
      <c r="AA20" s="892">
        <v>195</v>
      </c>
      <c r="AB20" s="916">
        <v>142</v>
      </c>
      <c r="AC20" s="891"/>
      <c r="AD20" s="918">
        <f t="shared" ref="AD20:AD22" si="3">AVERAGE(T20:AB20,C20:M20)</f>
        <v>140.51</v>
      </c>
    </row>
    <row r="21" spans="1:72">
      <c r="A21" s="2"/>
      <c r="B21" s="98" t="s">
        <v>14</v>
      </c>
      <c r="C21" s="66">
        <v>299</v>
      </c>
      <c r="D21" s="4">
        <v>169.3</v>
      </c>
      <c r="E21" s="4">
        <v>269.5</v>
      </c>
      <c r="F21" s="4">
        <v>278</v>
      </c>
      <c r="G21" s="4">
        <v>195.3</v>
      </c>
      <c r="H21" s="4">
        <v>166.7</v>
      </c>
      <c r="I21" s="4">
        <v>264.10000000000002</v>
      </c>
      <c r="J21" s="4">
        <v>278.7</v>
      </c>
      <c r="K21" s="4">
        <v>267.7</v>
      </c>
      <c r="L21" s="4">
        <v>282.39999999999998</v>
      </c>
      <c r="M21" s="4">
        <v>218.5</v>
      </c>
      <c r="N21" s="56">
        <v>316</v>
      </c>
      <c r="O21" s="875">
        <v>197</v>
      </c>
      <c r="P21" s="495"/>
      <c r="Q21" s="495"/>
      <c r="R21" s="496"/>
      <c r="T21" s="899">
        <v>316</v>
      </c>
      <c r="U21" s="892">
        <v>221</v>
      </c>
      <c r="V21" s="892">
        <v>233</v>
      </c>
      <c r="W21" s="892">
        <v>263</v>
      </c>
      <c r="X21" s="892">
        <v>302</v>
      </c>
      <c r="Y21" s="892">
        <v>224</v>
      </c>
      <c r="Z21" s="892">
        <v>301</v>
      </c>
      <c r="AA21" s="892">
        <v>270</v>
      </c>
      <c r="AB21" s="916">
        <v>208</v>
      </c>
      <c r="AC21" s="891"/>
      <c r="AD21" s="918">
        <f t="shared" si="3"/>
        <v>251.35999999999999</v>
      </c>
    </row>
    <row r="22" spans="1:72" ht="15.75" thickBot="1">
      <c r="A22" s="2"/>
      <c r="B22" s="105" t="s">
        <v>15</v>
      </c>
      <c r="C22" s="67">
        <v>479.1</v>
      </c>
      <c r="D22" s="68">
        <v>290.39999999999998</v>
      </c>
      <c r="E22" s="68">
        <v>304.60000000000002</v>
      </c>
      <c r="F22" s="68">
        <v>340.6</v>
      </c>
      <c r="G22" s="68">
        <v>338.1</v>
      </c>
      <c r="H22" s="68">
        <v>241.6</v>
      </c>
      <c r="I22" s="68">
        <v>355.6</v>
      </c>
      <c r="J22" s="68">
        <v>335.8</v>
      </c>
      <c r="K22" s="68">
        <v>285.89999999999998</v>
      </c>
      <c r="L22" s="68">
        <v>302.60000000000002</v>
      </c>
      <c r="M22" s="68">
        <v>321.60000000000002</v>
      </c>
      <c r="N22" s="56">
        <v>313</v>
      </c>
      <c r="O22" s="933">
        <v>363</v>
      </c>
      <c r="P22" s="499"/>
      <c r="Q22" s="499"/>
      <c r="R22" s="500"/>
      <c r="T22" s="874">
        <v>441</v>
      </c>
      <c r="U22" s="873">
        <v>285</v>
      </c>
      <c r="V22" s="873">
        <v>352</v>
      </c>
      <c r="W22" s="873">
        <v>387</v>
      </c>
      <c r="X22" s="873">
        <v>418</v>
      </c>
      <c r="Y22" s="873">
        <v>368</v>
      </c>
      <c r="Z22" s="873">
        <v>382</v>
      </c>
      <c r="AA22" s="873">
        <v>397</v>
      </c>
      <c r="AB22" s="877">
        <v>384</v>
      </c>
      <c r="AC22" s="891"/>
      <c r="AD22" s="918">
        <f t="shared" si="3"/>
        <v>350.49500000000012</v>
      </c>
    </row>
    <row r="23" spans="1:72">
      <c r="A23" s="2"/>
      <c r="B23" s="180" t="s">
        <v>82</v>
      </c>
      <c r="C23" s="71">
        <f t="shared" ref="C23:R23" si="4">SUM(C11:C22)</f>
        <v>2417.5</v>
      </c>
      <c r="D23" s="69">
        <f t="shared" si="4"/>
        <v>1718</v>
      </c>
      <c r="E23" s="69">
        <f t="shared" si="4"/>
        <v>2081.3000000000002</v>
      </c>
      <c r="F23" s="69">
        <f t="shared" si="4"/>
        <v>2216.5</v>
      </c>
      <c r="G23" s="69">
        <f t="shared" si="4"/>
        <v>1772.3999999999996</v>
      </c>
      <c r="H23" s="69">
        <f t="shared" si="4"/>
        <v>1856.1000000000001</v>
      </c>
      <c r="I23" s="69">
        <f t="shared" si="4"/>
        <v>2098.6999999999998</v>
      </c>
      <c r="J23" s="69">
        <f t="shared" si="4"/>
        <v>1951.9</v>
      </c>
      <c r="K23" s="69">
        <f t="shared" si="4"/>
        <v>1902</v>
      </c>
      <c r="L23" s="69">
        <f t="shared" si="4"/>
        <v>1938.7000000000003</v>
      </c>
      <c r="M23" s="69">
        <f t="shared" si="4"/>
        <v>1722</v>
      </c>
      <c r="N23" s="69">
        <f t="shared" si="4"/>
        <v>2117</v>
      </c>
      <c r="O23" s="902">
        <f t="shared" si="4"/>
        <v>1746</v>
      </c>
      <c r="P23" s="69">
        <f t="shared" si="4"/>
        <v>0</v>
      </c>
      <c r="Q23" s="69">
        <f t="shared" si="4"/>
        <v>0</v>
      </c>
      <c r="R23" s="70">
        <f t="shared" si="4"/>
        <v>0</v>
      </c>
      <c r="T23" s="876">
        <f>SUM(T11:T22)</f>
        <v>2092</v>
      </c>
      <c r="U23" s="902">
        <f t="shared" ref="U23" si="5">SUM(U11:U22)</f>
        <v>1837</v>
      </c>
      <c r="V23" s="902">
        <f t="shared" ref="V23" si="6">SUM(V11:V22)</f>
        <v>2097</v>
      </c>
      <c r="W23" s="902">
        <f t="shared" ref="W23" si="7">SUM(W11:W22)</f>
        <v>2181</v>
      </c>
      <c r="X23" s="902">
        <f t="shared" ref="X23" si="8">SUM(X11:X22)</f>
        <v>2151</v>
      </c>
      <c r="Y23" s="902">
        <f t="shared" ref="Y23" si="9">SUM(Y11:Y22)</f>
        <v>2135</v>
      </c>
      <c r="Z23" s="902">
        <f>SUM(Z11:Z22)</f>
        <v>1920</v>
      </c>
      <c r="AA23" s="902">
        <f t="shared" ref="AA23" si="10">SUM(AA11:AA22)</f>
        <v>2066</v>
      </c>
      <c r="AB23" s="903">
        <f t="shared" ref="AB23" si="11">SUM(AB11:AB22)</f>
        <v>2117</v>
      </c>
      <c r="AC23" s="891"/>
      <c r="AD23" s="1213">
        <f>SUM(AD11:AD22)</f>
        <v>2013.5550000000001</v>
      </c>
    </row>
    <row r="24" spans="1:72" ht="15.75" thickBot="1">
      <c r="A24" s="2"/>
      <c r="B24" s="181" t="s">
        <v>63</v>
      </c>
      <c r="C24" s="222" t="s">
        <v>16</v>
      </c>
      <c r="D24" s="220">
        <f>(D23-C23)/C23</f>
        <v>-0.28934850051706307</v>
      </c>
      <c r="E24" s="220">
        <f t="shared" ref="E24:R24" si="12">(E23-D23)/D23</f>
        <v>0.21146682188591395</v>
      </c>
      <c r="F24" s="220">
        <f>(F23-E23)/E23</f>
        <v>6.4959400374765677E-2</v>
      </c>
      <c r="G24" s="220">
        <f t="shared" si="12"/>
        <v>-0.20036092939318761</v>
      </c>
      <c r="H24" s="220">
        <f t="shared" si="12"/>
        <v>4.7224102911306992E-2</v>
      </c>
      <c r="I24" s="220">
        <f t="shared" si="12"/>
        <v>0.13070416464630119</v>
      </c>
      <c r="J24" s="220">
        <f t="shared" si="12"/>
        <v>-6.9948063086672577E-2</v>
      </c>
      <c r="K24" s="220">
        <f t="shared" si="12"/>
        <v>-2.5564834264050457E-2</v>
      </c>
      <c r="L24" s="220">
        <f t="shared" si="12"/>
        <v>1.9295478443743571E-2</v>
      </c>
      <c r="M24" s="220">
        <f t="shared" si="12"/>
        <v>-0.11177593232578545</v>
      </c>
      <c r="N24" s="220">
        <f t="shared" si="12"/>
        <v>0.22938443670150988</v>
      </c>
      <c r="O24" s="910">
        <f t="shared" si="12"/>
        <v>-0.1752479924421351</v>
      </c>
      <c r="P24" s="220">
        <f>(P23-O23)/O23</f>
        <v>-1</v>
      </c>
      <c r="Q24" s="220" t="e">
        <f t="shared" si="12"/>
        <v>#DIV/0!</v>
      </c>
      <c r="R24" s="221" t="e">
        <f t="shared" si="12"/>
        <v>#DIV/0!</v>
      </c>
      <c r="T24" s="912" t="s">
        <v>16</v>
      </c>
      <c r="U24" s="910">
        <f>(U23-T23)/T23</f>
        <v>-0.12189292543021032</v>
      </c>
      <c r="V24" s="910">
        <f>(V23-U23)/U23</f>
        <v>0.14153511159499182</v>
      </c>
      <c r="W24" s="910">
        <f>(W23-V23)/V23</f>
        <v>4.005722460658083E-2</v>
      </c>
      <c r="X24" s="910">
        <f>(X23-W23)/W23</f>
        <v>-1.3755158184319119E-2</v>
      </c>
      <c r="Y24" s="910">
        <f t="shared" ref="Y24" si="13">(Y23-X23)/X23</f>
        <v>-7.4384007438400741E-3</v>
      </c>
      <c r="Z24" s="910">
        <f t="shared" ref="Z24" si="14">(Z23-Y23)/Y23</f>
        <v>-0.10070257611241218</v>
      </c>
      <c r="AA24" s="910">
        <f t="shared" ref="AA24" si="15">(AA23-Z23)/Z23</f>
        <v>7.604166666666666E-2</v>
      </c>
      <c r="AB24" s="911">
        <f>(AB23-AA23)/AA23</f>
        <v>2.4685382381413358E-2</v>
      </c>
      <c r="AC24" s="891"/>
      <c r="AD24" s="1214"/>
    </row>
    <row r="25" spans="1:72" ht="38.25" customHeight="1" thickBot="1">
      <c r="A25" s="6"/>
      <c r="B25" s="2"/>
      <c r="C25" s="7"/>
      <c r="D25" s="8"/>
      <c r="E25" s="8"/>
      <c r="F25" s="8"/>
      <c r="G25" s="8"/>
      <c r="H25" s="8"/>
      <c r="I25" s="8"/>
      <c r="J25" s="8"/>
      <c r="K25" s="8"/>
      <c r="L25" s="8"/>
      <c r="M25" s="8"/>
      <c r="N25" s="2"/>
      <c r="O25" s="1"/>
      <c r="P25" s="2"/>
      <c r="Q25" s="2"/>
      <c r="R25" s="2"/>
    </row>
    <row r="26" spans="1:72" s="48" customFormat="1" ht="25.5" customHeight="1" thickBot="1">
      <c r="B26" s="1222" t="s">
        <v>86</v>
      </c>
      <c r="C26" s="1223"/>
      <c r="D26" s="1223"/>
      <c r="E26" s="1223"/>
      <c r="F26" s="1223"/>
      <c r="G26" s="1223"/>
      <c r="H26" s="1223"/>
      <c r="I26" s="1223"/>
      <c r="J26" s="1223"/>
      <c r="K26" s="1223"/>
      <c r="L26" s="1223"/>
      <c r="M26" s="1223"/>
      <c r="N26" s="1223"/>
      <c r="O26" s="1223"/>
      <c r="P26" s="1223"/>
      <c r="Q26" s="1223"/>
      <c r="R26" s="1224"/>
      <c r="S26" s="47"/>
      <c r="T26" s="1215" t="s">
        <v>369</v>
      </c>
      <c r="U26" s="1216"/>
      <c r="V26" s="1216"/>
      <c r="W26" s="1216"/>
      <c r="X26" s="1216"/>
      <c r="Y26" s="1216"/>
      <c r="Z26" s="1216"/>
      <c r="AA26" s="1216"/>
      <c r="AB26" s="1217"/>
      <c r="AD26" s="919" t="s">
        <v>370</v>
      </c>
      <c r="AJ26" s="895"/>
      <c r="AK26" s="895"/>
      <c r="AL26" s="895"/>
      <c r="AM26" s="895"/>
      <c r="AN26" s="895"/>
      <c r="AO26" s="895"/>
      <c r="AV26" s="921">
        <v>2001</v>
      </c>
      <c r="AW26" s="921">
        <v>2002</v>
      </c>
      <c r="AX26" s="921">
        <v>2003</v>
      </c>
      <c r="AY26" s="921">
        <v>2004</v>
      </c>
      <c r="AZ26" s="921">
        <v>2005</v>
      </c>
      <c r="BA26" s="921">
        <v>2006</v>
      </c>
      <c r="BB26" s="921">
        <v>2007</v>
      </c>
      <c r="BC26" s="921">
        <v>2008</v>
      </c>
      <c r="BD26" s="921">
        <v>2009</v>
      </c>
      <c r="BE26" s="921">
        <v>2010</v>
      </c>
      <c r="BF26" s="921">
        <v>2011</v>
      </c>
      <c r="BG26" s="921">
        <v>2012</v>
      </c>
      <c r="BH26" s="921">
        <v>2013</v>
      </c>
      <c r="BI26" s="921">
        <v>2014</v>
      </c>
      <c r="BJ26" s="921">
        <v>2015</v>
      </c>
      <c r="BK26" s="921">
        <v>2016</v>
      </c>
      <c r="BL26" s="921">
        <v>2017</v>
      </c>
      <c r="BM26" s="921">
        <v>2018</v>
      </c>
      <c r="BN26" s="921">
        <v>2019</v>
      </c>
      <c r="BO26" s="921">
        <v>2020</v>
      </c>
      <c r="BP26" s="921">
        <v>2021</v>
      </c>
      <c r="BQ26" s="921">
        <v>2022</v>
      </c>
      <c r="BR26" s="921">
        <v>2023</v>
      </c>
      <c r="BS26" s="921">
        <v>2024</v>
      </c>
      <c r="BT26" s="921">
        <v>2025</v>
      </c>
    </row>
    <row r="27" spans="1:72" ht="15.75" thickBot="1">
      <c r="A27" s="5"/>
      <c r="B27" s="33" t="s">
        <v>44</v>
      </c>
      <c r="C27" s="100">
        <v>2010</v>
      </c>
      <c r="D27" s="101">
        <v>2011</v>
      </c>
      <c r="E27" s="101">
        <v>2012</v>
      </c>
      <c r="F27" s="101">
        <v>2013</v>
      </c>
      <c r="G27" s="101">
        <v>2014</v>
      </c>
      <c r="H27" s="101">
        <v>2015</v>
      </c>
      <c r="I27" s="101">
        <v>2016</v>
      </c>
      <c r="J27" s="101">
        <v>2017</v>
      </c>
      <c r="K27" s="101">
        <v>2018</v>
      </c>
      <c r="L27" s="101">
        <v>2019</v>
      </c>
      <c r="M27" s="101">
        <v>2020</v>
      </c>
      <c r="N27" s="101">
        <v>2021</v>
      </c>
      <c r="O27" s="932">
        <v>2022</v>
      </c>
      <c r="P27" s="101">
        <v>2023</v>
      </c>
      <c r="Q27" s="101">
        <v>2024</v>
      </c>
      <c r="R27" s="102">
        <v>2025</v>
      </c>
      <c r="T27" s="885">
        <v>2001</v>
      </c>
      <c r="U27" s="886">
        <v>2002</v>
      </c>
      <c r="V27" s="886">
        <v>2003</v>
      </c>
      <c r="W27" s="886">
        <v>2004</v>
      </c>
      <c r="X27" s="886">
        <v>2005</v>
      </c>
      <c r="Y27" s="886">
        <v>2006</v>
      </c>
      <c r="Z27" s="886">
        <v>2007</v>
      </c>
      <c r="AA27" s="886">
        <v>2008</v>
      </c>
      <c r="AB27" s="887">
        <v>2009</v>
      </c>
      <c r="AD27" s="913" t="s">
        <v>35</v>
      </c>
      <c r="AV27" s="922">
        <f>T40</f>
        <v>2126</v>
      </c>
      <c r="AW27" s="922">
        <f t="shared" ref="AW27" si="16">U40</f>
        <v>1888</v>
      </c>
      <c r="AX27" s="922">
        <f t="shared" ref="AX27" si="17">V40</f>
        <v>2148</v>
      </c>
      <c r="AY27" s="922">
        <f t="shared" ref="AY27" si="18">W40</f>
        <v>2229</v>
      </c>
      <c r="AZ27" s="922">
        <f t="shared" ref="AZ27" si="19">X40</f>
        <v>2209</v>
      </c>
      <c r="BA27" s="922">
        <f t="shared" ref="BA27" si="20">Y40</f>
        <v>2176</v>
      </c>
      <c r="BB27" s="922">
        <f t="shared" ref="BB27" si="21">Z40</f>
        <v>1971</v>
      </c>
      <c r="BC27" s="922">
        <f t="shared" ref="BC27" si="22">AA40</f>
        <v>2141</v>
      </c>
      <c r="BD27" s="922">
        <f t="shared" ref="BD27" si="23">AB40</f>
        <v>2187</v>
      </c>
      <c r="BE27" s="922">
        <f>C40</f>
        <v>2473.9</v>
      </c>
      <c r="BF27" s="922">
        <f t="shared" ref="BF27" si="24">D40</f>
        <v>1698.5</v>
      </c>
      <c r="BG27" s="922">
        <f t="shared" ref="BG27" si="25">E40</f>
        <v>2150.4</v>
      </c>
      <c r="BH27" s="922">
        <f t="shared" ref="BH27" si="26">F40</f>
        <v>2289.1</v>
      </c>
      <c r="BI27" s="922">
        <f t="shared" ref="BI27" si="27">G40</f>
        <v>1827.6999999999998</v>
      </c>
      <c r="BJ27" s="922">
        <f t="shared" ref="BJ27" si="28">H40</f>
        <v>1905.5</v>
      </c>
      <c r="BK27" s="922">
        <f t="shared" ref="BK27" si="29">I40</f>
        <v>2191</v>
      </c>
      <c r="BL27" s="922">
        <f t="shared" ref="BL27" si="30">J40</f>
        <v>2023.9</v>
      </c>
      <c r="BM27" s="922">
        <f t="shared" ref="BM27" si="31">K40</f>
        <v>1948</v>
      </c>
      <c r="BN27" s="922">
        <f t="shared" ref="BN27" si="32">L40</f>
        <v>1992</v>
      </c>
      <c r="BO27" s="922">
        <f t="shared" ref="BO27" si="33">M40</f>
        <v>1766</v>
      </c>
      <c r="BP27" s="922">
        <f t="shared" ref="BP27" si="34">N40</f>
        <v>2176</v>
      </c>
      <c r="BQ27" s="922">
        <f t="shared" ref="BQ27" si="35">O40</f>
        <v>1805</v>
      </c>
      <c r="BR27" s="922">
        <f t="shared" ref="BR27" si="36">P40</f>
        <v>0</v>
      </c>
      <c r="BS27" s="922">
        <f t="shared" ref="BS27" si="37">Q40</f>
        <v>0</v>
      </c>
      <c r="BT27" s="922">
        <f t="shared" ref="BT27" si="38">R40</f>
        <v>0</v>
      </c>
    </row>
    <row r="28" spans="1:72">
      <c r="A28" s="2"/>
      <c r="B28" s="104" t="s">
        <v>4</v>
      </c>
      <c r="C28" s="72">
        <v>476.2</v>
      </c>
      <c r="D28" s="73">
        <v>387.8</v>
      </c>
      <c r="E28" s="73">
        <v>341.3</v>
      </c>
      <c r="F28" s="73">
        <v>381.2</v>
      </c>
      <c r="G28" s="73">
        <v>311.60000000000002</v>
      </c>
      <c r="H28" s="73">
        <v>371</v>
      </c>
      <c r="I28" s="73">
        <v>329</v>
      </c>
      <c r="J28" s="73">
        <v>444</v>
      </c>
      <c r="K28" s="73">
        <v>277</v>
      </c>
      <c r="L28" s="73">
        <v>391</v>
      </c>
      <c r="M28" s="73">
        <v>317</v>
      </c>
      <c r="N28" s="74">
        <v>398</v>
      </c>
      <c r="O28" s="906">
        <v>393</v>
      </c>
      <c r="P28" s="490"/>
      <c r="Q28" s="490"/>
      <c r="R28" s="491"/>
      <c r="T28" s="883">
        <v>360</v>
      </c>
      <c r="U28" s="884">
        <v>320</v>
      </c>
      <c r="V28" s="884">
        <v>437</v>
      </c>
      <c r="W28" s="884">
        <v>351</v>
      </c>
      <c r="X28" s="884">
        <v>351</v>
      </c>
      <c r="Y28" s="884">
        <v>428</v>
      </c>
      <c r="Z28" s="884">
        <v>307</v>
      </c>
      <c r="AA28" s="884">
        <v>325</v>
      </c>
      <c r="AB28" s="888">
        <v>459</v>
      </c>
      <c r="AD28" s="918">
        <f>AVERAGE(T28:AB28,C28:M28)</f>
        <v>368.255</v>
      </c>
    </row>
    <row r="29" spans="1:72">
      <c r="A29" s="2"/>
      <c r="B29" s="97" t="s">
        <v>5</v>
      </c>
      <c r="C29" s="66">
        <v>359.6</v>
      </c>
      <c r="D29" s="4">
        <v>283.7</v>
      </c>
      <c r="E29" s="4">
        <v>451.6</v>
      </c>
      <c r="F29" s="4">
        <v>378.6</v>
      </c>
      <c r="G29" s="4">
        <v>267.2</v>
      </c>
      <c r="H29" s="4">
        <v>360</v>
      </c>
      <c r="I29" s="4">
        <v>314</v>
      </c>
      <c r="J29" s="4">
        <v>278</v>
      </c>
      <c r="K29" s="4">
        <v>393</v>
      </c>
      <c r="L29" s="4">
        <v>284</v>
      </c>
      <c r="M29" s="4">
        <v>239</v>
      </c>
      <c r="N29" s="56">
        <v>284</v>
      </c>
      <c r="O29" s="896">
        <v>270</v>
      </c>
      <c r="P29" s="495"/>
      <c r="Q29" s="495"/>
      <c r="R29" s="496"/>
      <c r="T29" s="882">
        <v>312</v>
      </c>
      <c r="U29" s="878">
        <v>259</v>
      </c>
      <c r="V29" s="878">
        <v>309</v>
      </c>
      <c r="W29" s="878">
        <v>343</v>
      </c>
      <c r="X29" s="878">
        <v>388</v>
      </c>
      <c r="Y29" s="878">
        <v>395</v>
      </c>
      <c r="Z29" s="878">
        <v>242</v>
      </c>
      <c r="AA29" s="878">
        <v>299</v>
      </c>
      <c r="AB29" s="889">
        <v>353</v>
      </c>
      <c r="AD29" s="918">
        <f t="shared" ref="AD29:AD32" si="39">AVERAGE(T29:AB29,C29:M29)</f>
        <v>325.435</v>
      </c>
    </row>
    <row r="30" spans="1:72">
      <c r="A30" s="2"/>
      <c r="B30" s="98" t="s">
        <v>6</v>
      </c>
      <c r="C30" s="66">
        <v>306.60000000000002</v>
      </c>
      <c r="D30" s="4">
        <v>179.5</v>
      </c>
      <c r="E30" s="4">
        <v>244</v>
      </c>
      <c r="F30" s="4">
        <v>347</v>
      </c>
      <c r="G30" s="4">
        <v>262</v>
      </c>
      <c r="H30" s="4">
        <v>288</v>
      </c>
      <c r="I30" s="4">
        <v>325</v>
      </c>
      <c r="J30" s="4">
        <v>226</v>
      </c>
      <c r="K30" s="4">
        <v>296</v>
      </c>
      <c r="L30" s="4">
        <v>254</v>
      </c>
      <c r="M30" s="4">
        <v>271</v>
      </c>
      <c r="N30" s="56">
        <v>296</v>
      </c>
      <c r="O30" s="875">
        <v>230</v>
      </c>
      <c r="P30" s="495"/>
      <c r="Q30" s="495"/>
      <c r="R30" s="496"/>
      <c r="T30" s="882">
        <v>241</v>
      </c>
      <c r="U30" s="878">
        <v>271</v>
      </c>
      <c r="V30" s="878">
        <v>224</v>
      </c>
      <c r="W30" s="878">
        <v>334</v>
      </c>
      <c r="X30" s="878">
        <v>301</v>
      </c>
      <c r="Y30" s="878">
        <v>318</v>
      </c>
      <c r="Z30" s="878">
        <v>301</v>
      </c>
      <c r="AA30" s="878">
        <v>300</v>
      </c>
      <c r="AB30" s="889">
        <v>300</v>
      </c>
      <c r="AD30" s="918">
        <f t="shared" si="39"/>
        <v>279.45500000000004</v>
      </c>
    </row>
    <row r="31" spans="1:72">
      <c r="A31" s="2"/>
      <c r="B31" s="98" t="s">
        <v>7</v>
      </c>
      <c r="C31" s="66">
        <v>195.3</v>
      </c>
      <c r="D31" s="4">
        <v>131.6</v>
      </c>
      <c r="E31" s="4">
        <v>251.2</v>
      </c>
      <c r="F31" s="4">
        <v>246.8</v>
      </c>
      <c r="G31" s="4">
        <v>178</v>
      </c>
      <c r="H31" s="4">
        <v>168</v>
      </c>
      <c r="I31" s="4">
        <v>242</v>
      </c>
      <c r="J31" s="4">
        <v>229</v>
      </c>
      <c r="K31" s="4">
        <v>152</v>
      </c>
      <c r="L31" s="4">
        <v>209</v>
      </c>
      <c r="M31" s="4">
        <v>133</v>
      </c>
      <c r="N31" s="56">
        <v>245</v>
      </c>
      <c r="O31" s="875">
        <v>191</v>
      </c>
      <c r="P31" s="495"/>
      <c r="Q31" s="495"/>
      <c r="R31" s="496"/>
      <c r="T31" s="882">
        <v>242</v>
      </c>
      <c r="U31" s="878">
        <v>213</v>
      </c>
      <c r="V31" s="878">
        <v>197</v>
      </c>
      <c r="W31" s="878">
        <v>221</v>
      </c>
      <c r="X31" s="878">
        <v>211</v>
      </c>
      <c r="Y31" s="878">
        <v>213</v>
      </c>
      <c r="Z31" s="878">
        <v>127</v>
      </c>
      <c r="AA31" s="878">
        <v>238</v>
      </c>
      <c r="AB31" s="889">
        <v>203</v>
      </c>
      <c r="AD31" s="918">
        <f t="shared" si="39"/>
        <v>200.04500000000002</v>
      </c>
    </row>
    <row r="32" spans="1:72">
      <c r="A32" s="2"/>
      <c r="B32" s="98" t="s">
        <v>8</v>
      </c>
      <c r="C32" s="66">
        <v>164.5</v>
      </c>
      <c r="D32" s="4">
        <v>101.6</v>
      </c>
      <c r="E32" s="4">
        <v>123</v>
      </c>
      <c r="F32" s="4">
        <v>182.6</v>
      </c>
      <c r="G32" s="4">
        <v>136</v>
      </c>
      <c r="H32" s="4">
        <v>125</v>
      </c>
      <c r="I32" s="4">
        <v>122</v>
      </c>
      <c r="J32" s="4">
        <v>100</v>
      </c>
      <c r="K32" s="4">
        <v>95</v>
      </c>
      <c r="L32" s="4">
        <v>146</v>
      </c>
      <c r="M32" s="4">
        <v>100</v>
      </c>
      <c r="N32" s="56">
        <v>155</v>
      </c>
      <c r="O32" s="875">
        <v>86</v>
      </c>
      <c r="P32" s="495"/>
      <c r="Q32" s="495"/>
      <c r="R32" s="496"/>
      <c r="T32" s="882">
        <v>114</v>
      </c>
      <c r="U32" s="878">
        <v>144</v>
      </c>
      <c r="V32" s="878">
        <v>130</v>
      </c>
      <c r="W32" s="878">
        <v>148</v>
      </c>
      <c r="X32" s="878">
        <v>137</v>
      </c>
      <c r="Y32" s="878">
        <v>123</v>
      </c>
      <c r="Z32" s="878">
        <v>104</v>
      </c>
      <c r="AA32" s="878">
        <v>91</v>
      </c>
      <c r="AB32" s="889">
        <v>111</v>
      </c>
      <c r="AD32" s="918">
        <f t="shared" si="39"/>
        <v>124.88499999999999</v>
      </c>
    </row>
    <row r="33" spans="1:72">
      <c r="A33" s="2"/>
      <c r="B33" s="98" t="s">
        <v>9</v>
      </c>
      <c r="C33" s="63">
        <v>0</v>
      </c>
      <c r="D33" s="25">
        <v>0</v>
      </c>
      <c r="E33" s="25">
        <v>0</v>
      </c>
      <c r="F33" s="25">
        <v>0</v>
      </c>
      <c r="G33" s="25">
        <v>0</v>
      </c>
      <c r="H33" s="25">
        <v>0</v>
      </c>
      <c r="I33" s="25">
        <v>0</v>
      </c>
      <c r="J33" s="25">
        <v>0</v>
      </c>
      <c r="K33" s="25">
        <v>0</v>
      </c>
      <c r="L33" s="25">
        <v>0</v>
      </c>
      <c r="M33" s="25">
        <v>0</v>
      </c>
      <c r="N33" s="25">
        <v>0</v>
      </c>
      <c r="O33" s="894">
        <v>0</v>
      </c>
      <c r="P33" s="25">
        <v>0</v>
      </c>
      <c r="Q33" s="25">
        <v>0</v>
      </c>
      <c r="R33" s="64">
        <v>0</v>
      </c>
      <c r="T33" s="880">
        <v>0</v>
      </c>
      <c r="U33" s="879">
        <v>0</v>
      </c>
      <c r="V33" s="879">
        <v>0</v>
      </c>
      <c r="W33" s="879">
        <v>0</v>
      </c>
      <c r="X33" s="879">
        <v>0</v>
      </c>
      <c r="Y33" s="879">
        <v>0</v>
      </c>
      <c r="Z33" s="879">
        <v>0</v>
      </c>
      <c r="AA33" s="879">
        <v>0</v>
      </c>
      <c r="AB33" s="881">
        <v>0</v>
      </c>
      <c r="AD33" s="914">
        <v>0</v>
      </c>
    </row>
    <row r="34" spans="1:72">
      <c r="A34" s="2"/>
      <c r="B34" s="98" t="s">
        <v>10</v>
      </c>
      <c r="C34" s="63">
        <v>0</v>
      </c>
      <c r="D34" s="25">
        <v>0</v>
      </c>
      <c r="E34" s="25">
        <v>0</v>
      </c>
      <c r="F34" s="25">
        <v>0</v>
      </c>
      <c r="G34" s="25">
        <v>0</v>
      </c>
      <c r="H34" s="25">
        <v>0</v>
      </c>
      <c r="I34" s="25">
        <v>0</v>
      </c>
      <c r="J34" s="25">
        <v>0</v>
      </c>
      <c r="K34" s="25">
        <v>0</v>
      </c>
      <c r="L34" s="25">
        <v>0</v>
      </c>
      <c r="M34" s="25">
        <v>0</v>
      </c>
      <c r="N34" s="25">
        <v>0</v>
      </c>
      <c r="O34" s="894">
        <v>0</v>
      </c>
      <c r="P34" s="25">
        <v>0</v>
      </c>
      <c r="Q34" s="25">
        <v>0</v>
      </c>
      <c r="R34" s="64">
        <v>0</v>
      </c>
      <c r="T34" s="880">
        <v>0</v>
      </c>
      <c r="U34" s="879">
        <v>0</v>
      </c>
      <c r="V34" s="879">
        <v>0</v>
      </c>
      <c r="W34" s="879">
        <v>0</v>
      </c>
      <c r="X34" s="879">
        <v>0</v>
      </c>
      <c r="Y34" s="879">
        <v>0</v>
      </c>
      <c r="Z34" s="879">
        <v>0</v>
      </c>
      <c r="AA34" s="879">
        <v>0</v>
      </c>
      <c r="AB34" s="881">
        <v>0</v>
      </c>
      <c r="AD34" s="914">
        <v>0</v>
      </c>
    </row>
    <row r="35" spans="1:72">
      <c r="A35" s="2"/>
      <c r="B35" s="98" t="s">
        <v>11</v>
      </c>
      <c r="C35" s="63">
        <v>0</v>
      </c>
      <c r="D35" s="25">
        <v>0</v>
      </c>
      <c r="E35" s="25">
        <v>0</v>
      </c>
      <c r="F35" s="25">
        <v>0</v>
      </c>
      <c r="G35" s="25">
        <v>0</v>
      </c>
      <c r="H35" s="25">
        <v>0</v>
      </c>
      <c r="I35" s="25">
        <v>0</v>
      </c>
      <c r="J35" s="25">
        <v>0</v>
      </c>
      <c r="K35" s="25">
        <v>0</v>
      </c>
      <c r="L35" s="25">
        <v>0</v>
      </c>
      <c r="M35" s="25">
        <v>0</v>
      </c>
      <c r="N35" s="25">
        <v>0</v>
      </c>
      <c r="O35" s="894">
        <v>0</v>
      </c>
      <c r="P35" s="25">
        <v>0</v>
      </c>
      <c r="Q35" s="25">
        <v>0</v>
      </c>
      <c r="R35" s="64">
        <v>0</v>
      </c>
      <c r="T35" s="880">
        <v>0</v>
      </c>
      <c r="U35" s="879">
        <v>0</v>
      </c>
      <c r="V35" s="879">
        <v>0</v>
      </c>
      <c r="W35" s="879">
        <v>0</v>
      </c>
      <c r="X35" s="879">
        <v>0</v>
      </c>
      <c r="Y35" s="879">
        <v>0</v>
      </c>
      <c r="Z35" s="879">
        <v>0</v>
      </c>
      <c r="AA35" s="879">
        <v>0</v>
      </c>
      <c r="AB35" s="881">
        <v>0</v>
      </c>
      <c r="AD35" s="914">
        <v>0</v>
      </c>
    </row>
    <row r="36" spans="1:72">
      <c r="A36" s="2"/>
      <c r="B36" s="98" t="s">
        <v>12</v>
      </c>
      <c r="C36" s="63">
        <v>0</v>
      </c>
      <c r="D36" s="25">
        <v>0</v>
      </c>
      <c r="E36" s="25">
        <v>0</v>
      </c>
      <c r="F36" s="25">
        <v>0</v>
      </c>
      <c r="G36" s="25">
        <v>0</v>
      </c>
      <c r="H36" s="25">
        <v>0</v>
      </c>
      <c r="I36" s="25">
        <v>0</v>
      </c>
      <c r="J36" s="25">
        <v>0</v>
      </c>
      <c r="K36" s="25">
        <v>0</v>
      </c>
      <c r="L36" s="25">
        <v>0</v>
      </c>
      <c r="M36" s="25">
        <v>0</v>
      </c>
      <c r="N36" s="25">
        <v>0</v>
      </c>
      <c r="O36" s="894">
        <v>0</v>
      </c>
      <c r="P36" s="25">
        <v>0</v>
      </c>
      <c r="Q36" s="25">
        <v>0</v>
      </c>
      <c r="R36" s="64">
        <v>0</v>
      </c>
      <c r="T36" s="880">
        <v>0</v>
      </c>
      <c r="U36" s="879">
        <v>0</v>
      </c>
      <c r="V36" s="879">
        <v>0</v>
      </c>
      <c r="W36" s="879">
        <v>0</v>
      </c>
      <c r="X36" s="879">
        <v>0</v>
      </c>
      <c r="Y36" s="879">
        <v>0</v>
      </c>
      <c r="Z36" s="879">
        <v>0</v>
      </c>
      <c r="AA36" s="879">
        <v>0</v>
      </c>
      <c r="AB36" s="881">
        <v>0</v>
      </c>
      <c r="AD36" s="914">
        <v>0</v>
      </c>
    </row>
    <row r="37" spans="1:72">
      <c r="A37" s="2"/>
      <c r="B37" s="98" t="s">
        <v>13</v>
      </c>
      <c r="C37" s="66">
        <v>180.9</v>
      </c>
      <c r="D37" s="4">
        <v>139</v>
      </c>
      <c r="E37" s="4">
        <v>146.5</v>
      </c>
      <c r="F37" s="4">
        <v>103.6</v>
      </c>
      <c r="G37" s="4">
        <v>106.1</v>
      </c>
      <c r="H37" s="4">
        <v>177.5</v>
      </c>
      <c r="I37" s="4">
        <v>198</v>
      </c>
      <c r="J37" s="4">
        <v>117.9</v>
      </c>
      <c r="K37" s="4">
        <v>157</v>
      </c>
      <c r="L37" s="4">
        <v>116</v>
      </c>
      <c r="M37" s="4">
        <v>158</v>
      </c>
      <c r="N37" s="56">
        <v>148</v>
      </c>
      <c r="O37" s="875">
        <v>65</v>
      </c>
      <c r="P37" s="495"/>
      <c r="Q37" s="495"/>
      <c r="R37" s="496"/>
      <c r="T37" s="882">
        <v>82</v>
      </c>
      <c r="U37" s="878">
        <v>148</v>
      </c>
      <c r="V37" s="878">
        <v>231</v>
      </c>
      <c r="W37" s="878">
        <v>143</v>
      </c>
      <c r="X37" s="878">
        <v>75</v>
      </c>
      <c r="Y37" s="878">
        <v>85</v>
      </c>
      <c r="Z37" s="878">
        <v>184</v>
      </c>
      <c r="AA37" s="878">
        <v>200</v>
      </c>
      <c r="AB37" s="889">
        <v>150</v>
      </c>
      <c r="AD37" s="918">
        <f t="shared" ref="AD37:AD39" si="40">AVERAGE(T37:AB37,C37:M37)</f>
        <v>144.92500000000001</v>
      </c>
    </row>
    <row r="38" spans="1:72">
      <c r="A38" s="2"/>
      <c r="B38" s="98" t="s">
        <v>14</v>
      </c>
      <c r="C38" s="66">
        <v>297.7</v>
      </c>
      <c r="D38" s="4">
        <v>181.3</v>
      </c>
      <c r="E38" s="4">
        <v>280.60000000000002</v>
      </c>
      <c r="F38" s="4">
        <v>293.89999999999998</v>
      </c>
      <c r="G38" s="4">
        <v>207.2</v>
      </c>
      <c r="H38" s="4">
        <v>175</v>
      </c>
      <c r="I38" s="4">
        <v>276</v>
      </c>
      <c r="J38" s="4">
        <v>282</v>
      </c>
      <c r="K38" s="4">
        <v>275</v>
      </c>
      <c r="L38" s="4">
        <v>282</v>
      </c>
      <c r="M38" s="4">
        <v>226</v>
      </c>
      <c r="N38" s="56">
        <v>325</v>
      </c>
      <c r="O38" s="875">
        <v>200</v>
      </c>
      <c r="P38" s="495"/>
      <c r="Q38" s="495"/>
      <c r="R38" s="496"/>
      <c r="T38" s="882">
        <v>325</v>
      </c>
      <c r="U38" s="878">
        <v>235</v>
      </c>
      <c r="V38" s="878">
        <v>248</v>
      </c>
      <c r="W38" s="878">
        <v>280</v>
      </c>
      <c r="X38" s="878">
        <v>311</v>
      </c>
      <c r="Y38" s="878">
        <v>241</v>
      </c>
      <c r="Z38" s="878">
        <v>308</v>
      </c>
      <c r="AA38" s="878">
        <v>273</v>
      </c>
      <c r="AB38" s="889">
        <v>213</v>
      </c>
      <c r="AD38" s="918">
        <f t="shared" si="40"/>
        <v>260.53499999999997</v>
      </c>
    </row>
    <row r="39" spans="1:72" ht="15.75" thickBot="1">
      <c r="A39" s="2"/>
      <c r="B39" s="105" t="s">
        <v>15</v>
      </c>
      <c r="C39" s="67">
        <v>493.1</v>
      </c>
      <c r="D39" s="68">
        <v>294</v>
      </c>
      <c r="E39" s="68">
        <v>312.2</v>
      </c>
      <c r="F39" s="68">
        <v>355.4</v>
      </c>
      <c r="G39" s="68">
        <v>359.6</v>
      </c>
      <c r="H39" s="68">
        <v>241</v>
      </c>
      <c r="I39" s="68">
        <v>385</v>
      </c>
      <c r="J39" s="68">
        <v>347</v>
      </c>
      <c r="K39" s="68">
        <v>303</v>
      </c>
      <c r="L39" s="68">
        <v>310</v>
      </c>
      <c r="M39" s="68">
        <v>322</v>
      </c>
      <c r="N39" s="56">
        <v>325</v>
      </c>
      <c r="O39" s="933">
        <v>370</v>
      </c>
      <c r="P39" s="499"/>
      <c r="Q39" s="499"/>
      <c r="R39" s="500"/>
      <c r="T39" s="874">
        <v>450</v>
      </c>
      <c r="U39" s="873">
        <v>298</v>
      </c>
      <c r="V39" s="873">
        <v>372</v>
      </c>
      <c r="W39" s="873">
        <v>409</v>
      </c>
      <c r="X39" s="873">
        <v>435</v>
      </c>
      <c r="Y39" s="873">
        <v>373</v>
      </c>
      <c r="Z39" s="873">
        <v>398</v>
      </c>
      <c r="AA39" s="873">
        <v>415</v>
      </c>
      <c r="AB39" s="877">
        <v>398</v>
      </c>
      <c r="AD39" s="918">
        <f t="shared" si="40"/>
        <v>363.51499999999999</v>
      </c>
    </row>
    <row r="40" spans="1:72">
      <c r="A40" s="2"/>
      <c r="B40" s="180" t="s">
        <v>82</v>
      </c>
      <c r="C40" s="71">
        <f t="shared" ref="C40:R40" si="41">SUM(C28:C39)</f>
        <v>2473.9</v>
      </c>
      <c r="D40" s="69">
        <f t="shared" si="41"/>
        <v>1698.5</v>
      </c>
      <c r="E40" s="69">
        <f t="shared" si="41"/>
        <v>2150.4</v>
      </c>
      <c r="F40" s="69">
        <f t="shared" si="41"/>
        <v>2289.1</v>
      </c>
      <c r="G40" s="69">
        <f t="shared" si="41"/>
        <v>1827.6999999999998</v>
      </c>
      <c r="H40" s="69">
        <f t="shared" si="41"/>
        <v>1905.5</v>
      </c>
      <c r="I40" s="69">
        <f t="shared" si="41"/>
        <v>2191</v>
      </c>
      <c r="J40" s="69">
        <f t="shared" si="41"/>
        <v>2023.9</v>
      </c>
      <c r="K40" s="69">
        <f t="shared" si="41"/>
        <v>1948</v>
      </c>
      <c r="L40" s="69">
        <f t="shared" si="41"/>
        <v>1992</v>
      </c>
      <c r="M40" s="69">
        <f t="shared" si="41"/>
        <v>1766</v>
      </c>
      <c r="N40" s="69">
        <f t="shared" si="41"/>
        <v>2176</v>
      </c>
      <c r="O40" s="902">
        <f t="shared" si="41"/>
        <v>1805</v>
      </c>
      <c r="P40" s="69">
        <f t="shared" si="41"/>
        <v>0</v>
      </c>
      <c r="Q40" s="69">
        <f t="shared" si="41"/>
        <v>0</v>
      </c>
      <c r="R40" s="70">
        <f t="shared" si="41"/>
        <v>0</v>
      </c>
      <c r="T40" s="876">
        <f>SUM(T28:T39)</f>
        <v>2126</v>
      </c>
      <c r="U40" s="902">
        <f t="shared" ref="U40:AB40" si="42">SUM(U28:U39)</f>
        <v>1888</v>
      </c>
      <c r="V40" s="902">
        <f t="shared" si="42"/>
        <v>2148</v>
      </c>
      <c r="W40" s="902">
        <f t="shared" si="42"/>
        <v>2229</v>
      </c>
      <c r="X40" s="902">
        <f t="shared" si="42"/>
        <v>2209</v>
      </c>
      <c r="Y40" s="902">
        <f t="shared" si="42"/>
        <v>2176</v>
      </c>
      <c r="Z40" s="902">
        <f t="shared" si="42"/>
        <v>1971</v>
      </c>
      <c r="AA40" s="902">
        <f t="shared" si="42"/>
        <v>2141</v>
      </c>
      <c r="AB40" s="903">
        <f t="shared" si="42"/>
        <v>2187</v>
      </c>
      <c r="AD40" s="1213">
        <f>SUM(AD28:AD39)</f>
        <v>2067.0499999999997</v>
      </c>
    </row>
    <row r="41" spans="1:72" ht="15.75" thickBot="1">
      <c r="A41" s="2"/>
      <c r="B41" s="181" t="s">
        <v>63</v>
      </c>
      <c r="C41" s="222" t="s">
        <v>16</v>
      </c>
      <c r="D41" s="220">
        <f>(D40-C40)/C40</f>
        <v>-0.31343223250737706</v>
      </c>
      <c r="E41" s="220">
        <f t="shared" ref="E41:R41" si="43">(E40-D40)/D40</f>
        <v>0.26605828672357967</v>
      </c>
      <c r="F41" s="220">
        <f t="shared" si="43"/>
        <v>6.4499627976190382E-2</v>
      </c>
      <c r="G41" s="220">
        <f t="shared" si="43"/>
        <v>-0.20156393342361631</v>
      </c>
      <c r="H41" s="220">
        <f t="shared" si="43"/>
        <v>4.2567160912622526E-2</v>
      </c>
      <c r="I41" s="220">
        <f t="shared" si="43"/>
        <v>0.149829441091577</v>
      </c>
      <c r="J41" s="220">
        <f t="shared" si="43"/>
        <v>-7.6266544956640758E-2</v>
      </c>
      <c r="K41" s="220">
        <f t="shared" si="43"/>
        <v>-3.7501852858342843E-2</v>
      </c>
      <c r="L41" s="220">
        <f t="shared" si="43"/>
        <v>2.2587268993839837E-2</v>
      </c>
      <c r="M41" s="220">
        <f t="shared" si="43"/>
        <v>-0.11345381526104417</v>
      </c>
      <c r="N41" s="220">
        <f t="shared" si="43"/>
        <v>0.23216308040770101</v>
      </c>
      <c r="O41" s="910">
        <f t="shared" si="43"/>
        <v>-0.17049632352941177</v>
      </c>
      <c r="P41" s="220">
        <f t="shared" si="43"/>
        <v>-1</v>
      </c>
      <c r="Q41" s="220" t="e">
        <f t="shared" si="43"/>
        <v>#DIV/0!</v>
      </c>
      <c r="R41" s="221" t="e">
        <f t="shared" si="43"/>
        <v>#DIV/0!</v>
      </c>
      <c r="T41" s="912" t="s">
        <v>16</v>
      </c>
      <c r="U41" s="910">
        <f>(U40-T40)/T40</f>
        <v>-0.11194731890874883</v>
      </c>
      <c r="V41" s="910">
        <f t="shared" ref="V41" si="44">(V40-U40)/U40</f>
        <v>0.13771186440677965</v>
      </c>
      <c r="W41" s="910">
        <f t="shared" ref="W41" si="45">(W40-V40)/V40</f>
        <v>3.7709497206703912E-2</v>
      </c>
      <c r="X41" s="910">
        <f>(X40-W40)/W40</f>
        <v>-8.9726334679228349E-3</v>
      </c>
      <c r="Y41" s="910">
        <f t="shared" ref="Y41:AA41" si="46">(Y40-X40)/X40</f>
        <v>-1.4938886373924853E-2</v>
      </c>
      <c r="Z41" s="910">
        <f t="shared" si="46"/>
        <v>-9.420955882352941E-2</v>
      </c>
      <c r="AA41" s="910">
        <f t="shared" si="46"/>
        <v>8.6250634195839671E-2</v>
      </c>
      <c r="AB41" s="911">
        <f>(AB40-AA40)/AA40</f>
        <v>2.1485287248949089E-2</v>
      </c>
      <c r="AD41" s="1214"/>
    </row>
    <row r="42" spans="1:72" ht="38.25" customHeight="1" thickBot="1">
      <c r="A42" s="6"/>
      <c r="B42" s="2"/>
      <c r="C42" s="7"/>
      <c r="D42" s="8"/>
      <c r="E42" s="8"/>
      <c r="F42" s="8"/>
      <c r="G42" s="8"/>
      <c r="H42" s="8"/>
      <c r="I42" s="8"/>
      <c r="J42" s="8"/>
      <c r="K42" s="8"/>
      <c r="L42" s="8"/>
      <c r="M42" s="8"/>
      <c r="N42" s="2"/>
      <c r="O42" s="1"/>
      <c r="P42" s="2"/>
      <c r="Q42" s="2"/>
      <c r="R42" s="2"/>
    </row>
    <row r="43" spans="1:72" s="48" customFormat="1" ht="25.5" customHeight="1" thickBot="1">
      <c r="B43" s="1222" t="s">
        <v>85</v>
      </c>
      <c r="C43" s="1223"/>
      <c r="D43" s="1223"/>
      <c r="E43" s="1223"/>
      <c r="F43" s="1223"/>
      <c r="G43" s="1223"/>
      <c r="H43" s="1223"/>
      <c r="I43" s="1223"/>
      <c r="J43" s="1223"/>
      <c r="K43" s="1223"/>
      <c r="L43" s="1223"/>
      <c r="M43" s="1223"/>
      <c r="N43" s="1223"/>
      <c r="O43" s="1223"/>
      <c r="P43" s="1223"/>
      <c r="Q43" s="1223"/>
      <c r="R43" s="1224"/>
      <c r="S43" s="47"/>
      <c r="T43" s="1215" t="s">
        <v>369</v>
      </c>
      <c r="U43" s="1216"/>
      <c r="V43" s="1216"/>
      <c r="W43" s="1216"/>
      <c r="X43" s="1216"/>
      <c r="Y43" s="1216"/>
      <c r="Z43" s="1216"/>
      <c r="AA43" s="1216"/>
      <c r="AB43" s="1217"/>
      <c r="AC43" s="895"/>
      <c r="AD43" s="919" t="s">
        <v>370</v>
      </c>
      <c r="AJ43" s="895"/>
      <c r="AK43" s="895"/>
      <c r="AL43" s="895"/>
      <c r="AM43" s="895"/>
      <c r="AN43" s="895"/>
      <c r="AO43" s="895"/>
      <c r="AV43" s="921">
        <v>2001</v>
      </c>
      <c r="AW43" s="921">
        <v>2002</v>
      </c>
      <c r="AX43" s="921">
        <v>2003</v>
      </c>
      <c r="AY43" s="921">
        <v>2004</v>
      </c>
      <c r="AZ43" s="921">
        <v>2005</v>
      </c>
      <c r="BA43" s="921">
        <v>2006</v>
      </c>
      <c r="BB43" s="921">
        <v>2007</v>
      </c>
      <c r="BC43" s="921">
        <v>2008</v>
      </c>
      <c r="BD43" s="921">
        <v>2009</v>
      </c>
      <c r="BE43" s="921">
        <v>2010</v>
      </c>
      <c r="BF43" s="921">
        <v>2011</v>
      </c>
      <c r="BG43" s="921">
        <v>2012</v>
      </c>
      <c r="BH43" s="921">
        <v>2013</v>
      </c>
      <c r="BI43" s="921">
        <v>2014</v>
      </c>
      <c r="BJ43" s="921">
        <v>2015</v>
      </c>
      <c r="BK43" s="921">
        <v>2016</v>
      </c>
      <c r="BL43" s="921">
        <v>2017</v>
      </c>
      <c r="BM43" s="921">
        <v>2018</v>
      </c>
      <c r="BN43" s="921">
        <v>2019</v>
      </c>
      <c r="BO43" s="921">
        <v>2020</v>
      </c>
      <c r="BP43" s="921">
        <v>2021</v>
      </c>
      <c r="BQ43" s="921">
        <v>2022</v>
      </c>
      <c r="BR43" s="921">
        <v>2023</v>
      </c>
      <c r="BS43" s="921">
        <v>2024</v>
      </c>
      <c r="BT43" s="921">
        <v>2025</v>
      </c>
    </row>
    <row r="44" spans="1:72" ht="15.75" thickBot="1">
      <c r="A44" s="3"/>
      <c r="B44" s="33" t="s">
        <v>44</v>
      </c>
      <c r="C44" s="100">
        <v>2010</v>
      </c>
      <c r="D44" s="101">
        <v>2011</v>
      </c>
      <c r="E44" s="101">
        <v>2012</v>
      </c>
      <c r="F44" s="101">
        <v>2013</v>
      </c>
      <c r="G44" s="101">
        <v>2014</v>
      </c>
      <c r="H44" s="101">
        <v>2015</v>
      </c>
      <c r="I44" s="101">
        <v>2016</v>
      </c>
      <c r="J44" s="101">
        <v>2017</v>
      </c>
      <c r="K44" s="101">
        <v>2018</v>
      </c>
      <c r="L44" s="101">
        <v>2019</v>
      </c>
      <c r="M44" s="101">
        <v>2020</v>
      </c>
      <c r="N44" s="101">
        <v>2021</v>
      </c>
      <c r="O44" s="932">
        <v>2022</v>
      </c>
      <c r="P44" s="101">
        <v>2023</v>
      </c>
      <c r="Q44" s="101">
        <v>2024</v>
      </c>
      <c r="R44" s="102">
        <v>2025</v>
      </c>
      <c r="T44" s="907">
        <v>2001</v>
      </c>
      <c r="U44" s="908">
        <v>2002</v>
      </c>
      <c r="V44" s="908">
        <v>2003</v>
      </c>
      <c r="W44" s="908">
        <v>2004</v>
      </c>
      <c r="X44" s="908">
        <v>2005</v>
      </c>
      <c r="Y44" s="908">
        <v>2006</v>
      </c>
      <c r="Z44" s="908">
        <v>2007</v>
      </c>
      <c r="AA44" s="908">
        <v>2008</v>
      </c>
      <c r="AB44" s="909">
        <v>2009</v>
      </c>
      <c r="AC44" s="891"/>
      <c r="AD44" s="913" t="s">
        <v>35</v>
      </c>
      <c r="AV44" s="922">
        <f>T57</f>
        <v>2208.25</v>
      </c>
      <c r="AW44" s="922">
        <f t="shared" ref="AW44" si="47">U57</f>
        <v>2025</v>
      </c>
      <c r="AX44" s="922">
        <f t="shared" ref="AX44" si="48">V57</f>
        <v>2255</v>
      </c>
      <c r="AY44" s="922">
        <f t="shared" ref="AY44" si="49">W57</f>
        <v>2353</v>
      </c>
      <c r="AZ44" s="922">
        <f t="shared" ref="AZ44" si="50">X57</f>
        <v>2310</v>
      </c>
      <c r="BA44" s="922">
        <f t="shared" ref="BA44" si="51">Y57</f>
        <v>2288</v>
      </c>
      <c r="BB44" s="922">
        <f t="shared" ref="BB44" si="52">Z57</f>
        <v>2065</v>
      </c>
      <c r="BC44" s="922">
        <f t="shared" ref="BC44" si="53">AA57</f>
        <v>2268</v>
      </c>
      <c r="BD44" s="922">
        <f t="shared" ref="BD44" si="54">AB57</f>
        <v>2318</v>
      </c>
      <c r="BE44" s="922">
        <f>C57</f>
        <v>2613</v>
      </c>
      <c r="BF44" s="922">
        <f t="shared" ref="BF44" si="55">D57</f>
        <v>1914</v>
      </c>
      <c r="BG44" s="922">
        <f t="shared" ref="BG44" si="56">E57</f>
        <v>2199</v>
      </c>
      <c r="BH44" s="922">
        <f t="shared" ref="BH44" si="57">F57</f>
        <v>2361</v>
      </c>
      <c r="BI44" s="922">
        <f t="shared" ref="BI44" si="58">G57</f>
        <v>1965</v>
      </c>
      <c r="BJ44" s="922">
        <f t="shared" ref="BJ44" si="59">H57</f>
        <v>2049</v>
      </c>
      <c r="BK44" s="922">
        <f t="shared" ref="BK44" si="60">I57</f>
        <v>2388</v>
      </c>
      <c r="BL44" s="922">
        <f t="shared" ref="BL44" si="61">J57</f>
        <v>2181</v>
      </c>
      <c r="BM44" s="922">
        <f t="shared" ref="BM44" si="62">K57</f>
        <v>2083</v>
      </c>
      <c r="BN44" s="922">
        <f t="shared" ref="BN44" si="63">L57</f>
        <v>2133</v>
      </c>
      <c r="BO44" s="922">
        <f t="shared" ref="BO44" si="64">M57</f>
        <v>1910</v>
      </c>
      <c r="BP44" s="922">
        <f t="shared" ref="BP44" si="65">N57</f>
        <v>2305</v>
      </c>
      <c r="BQ44" s="922">
        <f t="shared" ref="BQ44" si="66">O57</f>
        <v>1981</v>
      </c>
      <c r="BR44" s="922">
        <f t="shared" ref="BR44" si="67">P57</f>
        <v>0</v>
      </c>
      <c r="BS44" s="922">
        <f t="shared" ref="BS44" si="68">Q57</f>
        <v>0</v>
      </c>
      <c r="BT44" s="922">
        <f t="shared" ref="BT44" si="69">R57</f>
        <v>0</v>
      </c>
    </row>
    <row r="45" spans="1:72">
      <c r="A45" s="2"/>
      <c r="B45" s="104" t="s">
        <v>4</v>
      </c>
      <c r="C45" s="831">
        <v>498</v>
      </c>
      <c r="D45" s="832">
        <v>395</v>
      </c>
      <c r="E45" s="832">
        <v>352</v>
      </c>
      <c r="F45" s="832">
        <v>353</v>
      </c>
      <c r="G45" s="832">
        <v>337</v>
      </c>
      <c r="H45" s="832">
        <v>391</v>
      </c>
      <c r="I45" s="832">
        <v>362</v>
      </c>
      <c r="J45" s="832">
        <v>452</v>
      </c>
      <c r="K45" s="832">
        <v>306</v>
      </c>
      <c r="L45" s="832">
        <v>400</v>
      </c>
      <c r="M45" s="832">
        <v>340</v>
      </c>
      <c r="N45" s="74">
        <v>409</v>
      </c>
      <c r="O45" s="906">
        <v>398</v>
      </c>
      <c r="P45" s="490"/>
      <c r="Q45" s="490"/>
      <c r="R45" s="491"/>
      <c r="T45" s="920">
        <f>AVERAGE(U45:AB45)</f>
        <v>378.75</v>
      </c>
      <c r="U45" s="905">
        <v>337</v>
      </c>
      <c r="V45" s="905">
        <v>367</v>
      </c>
      <c r="W45" s="905">
        <v>368</v>
      </c>
      <c r="X45" s="905">
        <v>367</v>
      </c>
      <c r="Y45" s="905">
        <v>437</v>
      </c>
      <c r="Z45" s="905">
        <v>329</v>
      </c>
      <c r="AA45" s="905">
        <v>344</v>
      </c>
      <c r="AB45" s="915">
        <v>481</v>
      </c>
      <c r="AC45" s="891"/>
      <c r="AD45" s="918">
        <f>AVERAGE(T45:AB45,C45:M45)</f>
        <v>379.73750000000001</v>
      </c>
    </row>
    <row r="46" spans="1:72">
      <c r="A46" s="2"/>
      <c r="B46" s="97" t="s">
        <v>5</v>
      </c>
      <c r="C46" s="85">
        <v>381</v>
      </c>
      <c r="D46" s="9">
        <v>295</v>
      </c>
      <c r="E46" s="9">
        <v>388</v>
      </c>
      <c r="F46" s="9">
        <v>391</v>
      </c>
      <c r="G46" s="9">
        <v>292</v>
      </c>
      <c r="H46" s="9">
        <v>371</v>
      </c>
      <c r="I46" s="9">
        <v>330</v>
      </c>
      <c r="J46" s="9">
        <v>306</v>
      </c>
      <c r="K46" s="9">
        <v>411</v>
      </c>
      <c r="L46" s="9">
        <v>302</v>
      </c>
      <c r="M46" s="9">
        <v>266</v>
      </c>
      <c r="N46" s="56">
        <v>316</v>
      </c>
      <c r="O46" s="896">
        <v>297</v>
      </c>
      <c r="P46" s="495"/>
      <c r="Q46" s="495"/>
      <c r="R46" s="496"/>
      <c r="T46" s="920">
        <f t="shared" ref="T46:T49" si="70">AVERAGE(U46:AB46)</f>
        <v>343.75</v>
      </c>
      <c r="U46" s="892">
        <v>280</v>
      </c>
      <c r="V46" s="892">
        <v>373</v>
      </c>
      <c r="W46" s="892">
        <v>359</v>
      </c>
      <c r="X46" s="892">
        <v>395</v>
      </c>
      <c r="Y46" s="892">
        <v>399</v>
      </c>
      <c r="Z46" s="892">
        <v>262</v>
      </c>
      <c r="AA46" s="892">
        <v>317</v>
      </c>
      <c r="AB46" s="916">
        <v>365</v>
      </c>
      <c r="AC46" s="891"/>
      <c r="AD46" s="918">
        <f t="shared" ref="AD46:AD49" si="71">AVERAGE(T46:AB46,C46:M46)</f>
        <v>341.33749999999998</v>
      </c>
    </row>
    <row r="47" spans="1:72">
      <c r="A47" s="2"/>
      <c r="B47" s="98" t="s">
        <v>6</v>
      </c>
      <c r="C47" s="85">
        <v>325</v>
      </c>
      <c r="D47" s="9">
        <v>282</v>
      </c>
      <c r="E47" s="9">
        <v>256</v>
      </c>
      <c r="F47" s="9">
        <v>359</v>
      </c>
      <c r="G47" s="9">
        <v>271</v>
      </c>
      <c r="H47" s="9">
        <v>303</v>
      </c>
      <c r="I47" s="9">
        <v>345</v>
      </c>
      <c r="J47" s="9">
        <v>247</v>
      </c>
      <c r="K47" s="9">
        <v>304</v>
      </c>
      <c r="L47" s="9">
        <v>271</v>
      </c>
      <c r="M47" s="9">
        <v>292</v>
      </c>
      <c r="N47" s="56">
        <v>312</v>
      </c>
      <c r="O47" s="896">
        <v>264</v>
      </c>
      <c r="P47" s="495"/>
      <c r="Q47" s="495"/>
      <c r="R47" s="496"/>
      <c r="T47" s="920">
        <f t="shared" si="70"/>
        <v>307.75</v>
      </c>
      <c r="U47" s="892">
        <v>258</v>
      </c>
      <c r="V47" s="892">
        <v>246</v>
      </c>
      <c r="W47" s="892">
        <v>351</v>
      </c>
      <c r="X47" s="892">
        <v>314</v>
      </c>
      <c r="Y47" s="892">
        <v>342</v>
      </c>
      <c r="Z47" s="892">
        <v>314</v>
      </c>
      <c r="AA47" s="892">
        <v>323</v>
      </c>
      <c r="AB47" s="916">
        <v>314</v>
      </c>
      <c r="AC47" s="891"/>
      <c r="AD47" s="918">
        <f t="shared" si="71"/>
        <v>301.23750000000001</v>
      </c>
    </row>
    <row r="48" spans="1:72">
      <c r="A48" s="2"/>
      <c r="B48" s="98" t="s">
        <v>7</v>
      </c>
      <c r="C48" s="85">
        <v>215</v>
      </c>
      <c r="D48" s="9">
        <v>145</v>
      </c>
      <c r="E48" s="9">
        <v>262</v>
      </c>
      <c r="F48" s="9">
        <v>264</v>
      </c>
      <c r="G48" s="9">
        <v>192</v>
      </c>
      <c r="H48" s="9">
        <v>189</v>
      </c>
      <c r="I48" s="9">
        <v>277</v>
      </c>
      <c r="J48" s="9">
        <v>258</v>
      </c>
      <c r="K48" s="9">
        <v>179</v>
      </c>
      <c r="L48" s="9">
        <v>228</v>
      </c>
      <c r="M48" s="9">
        <v>136</v>
      </c>
      <c r="N48" s="56">
        <v>265</v>
      </c>
      <c r="O48" s="896">
        <v>213</v>
      </c>
      <c r="P48" s="495"/>
      <c r="Q48" s="495"/>
      <c r="R48" s="496"/>
      <c r="T48" s="920">
        <f t="shared" si="70"/>
        <v>217.375</v>
      </c>
      <c r="U48" s="892">
        <v>229</v>
      </c>
      <c r="V48" s="892">
        <v>215</v>
      </c>
      <c r="W48" s="892">
        <v>239</v>
      </c>
      <c r="X48" s="892">
        <v>229</v>
      </c>
      <c r="Y48" s="892">
        <v>232</v>
      </c>
      <c r="Z48" s="892">
        <v>131</v>
      </c>
      <c r="AA48" s="892">
        <v>252</v>
      </c>
      <c r="AB48" s="916">
        <v>212</v>
      </c>
      <c r="AC48" s="891"/>
      <c r="AD48" s="918">
        <f t="shared" si="71"/>
        <v>215.06874999999999</v>
      </c>
    </row>
    <row r="49" spans="1:72">
      <c r="A49" s="2"/>
      <c r="B49" s="98" t="s">
        <v>8</v>
      </c>
      <c r="C49" s="85">
        <v>178</v>
      </c>
      <c r="D49" s="9">
        <v>104</v>
      </c>
      <c r="E49" s="9">
        <v>136</v>
      </c>
      <c r="F49" s="9">
        <v>198</v>
      </c>
      <c r="G49" s="9">
        <v>150</v>
      </c>
      <c r="H49" s="9">
        <v>144</v>
      </c>
      <c r="I49" s="9">
        <v>150</v>
      </c>
      <c r="J49" s="9">
        <v>124</v>
      </c>
      <c r="K49" s="9">
        <v>114</v>
      </c>
      <c r="L49" s="9">
        <v>154</v>
      </c>
      <c r="M49" s="9">
        <v>109</v>
      </c>
      <c r="N49" s="56">
        <v>163</v>
      </c>
      <c r="O49" s="875">
        <v>102</v>
      </c>
      <c r="P49" s="495"/>
      <c r="Q49" s="495"/>
      <c r="R49" s="496"/>
      <c r="T49" s="920">
        <f t="shared" si="70"/>
        <v>138.625</v>
      </c>
      <c r="U49" s="892">
        <v>166</v>
      </c>
      <c r="V49" s="892">
        <v>157</v>
      </c>
      <c r="W49" s="892">
        <v>164</v>
      </c>
      <c r="X49" s="892">
        <v>151</v>
      </c>
      <c r="Y49" s="892">
        <v>128</v>
      </c>
      <c r="Z49" s="892">
        <v>118</v>
      </c>
      <c r="AA49" s="892">
        <v>98</v>
      </c>
      <c r="AB49" s="916">
        <v>127</v>
      </c>
      <c r="AC49" s="891"/>
      <c r="AD49" s="918">
        <f t="shared" si="71"/>
        <v>140.43125000000001</v>
      </c>
    </row>
    <row r="50" spans="1:72">
      <c r="A50" s="2"/>
      <c r="B50" s="98" t="s">
        <v>9</v>
      </c>
      <c r="C50" s="86">
        <v>0</v>
      </c>
      <c r="D50" s="26">
        <v>0</v>
      </c>
      <c r="E50" s="26">
        <v>0</v>
      </c>
      <c r="F50" s="26">
        <v>0</v>
      </c>
      <c r="G50" s="26">
        <v>0</v>
      </c>
      <c r="H50" s="26">
        <v>0</v>
      </c>
      <c r="I50" s="26">
        <v>0</v>
      </c>
      <c r="J50" s="26">
        <v>0</v>
      </c>
      <c r="K50" s="26">
        <v>0</v>
      </c>
      <c r="L50" s="26">
        <v>0</v>
      </c>
      <c r="M50" s="26">
        <v>0</v>
      </c>
      <c r="N50" s="26">
        <v>0</v>
      </c>
      <c r="O50" s="894">
        <v>0</v>
      </c>
      <c r="P50" s="26">
        <v>0</v>
      </c>
      <c r="Q50" s="26">
        <v>0</v>
      </c>
      <c r="R50" s="77">
        <v>0</v>
      </c>
      <c r="T50" s="897">
        <v>0</v>
      </c>
      <c r="U50" s="894">
        <v>0</v>
      </c>
      <c r="V50" s="894">
        <v>0</v>
      </c>
      <c r="W50" s="894">
        <v>0</v>
      </c>
      <c r="X50" s="894">
        <v>0</v>
      </c>
      <c r="Y50" s="894">
        <v>0</v>
      </c>
      <c r="Z50" s="894">
        <v>0</v>
      </c>
      <c r="AA50" s="894">
        <v>0</v>
      </c>
      <c r="AB50" s="898">
        <v>0</v>
      </c>
      <c r="AC50" s="891"/>
      <c r="AD50" s="914">
        <v>0</v>
      </c>
    </row>
    <row r="51" spans="1:72">
      <c r="A51" s="2"/>
      <c r="B51" s="98" t="s">
        <v>10</v>
      </c>
      <c r="C51" s="86">
        <v>0</v>
      </c>
      <c r="D51" s="26">
        <v>0</v>
      </c>
      <c r="E51" s="26">
        <v>0</v>
      </c>
      <c r="F51" s="26">
        <v>0</v>
      </c>
      <c r="G51" s="26">
        <v>0</v>
      </c>
      <c r="H51" s="26">
        <v>0</v>
      </c>
      <c r="I51" s="26">
        <v>0</v>
      </c>
      <c r="J51" s="26">
        <v>0</v>
      </c>
      <c r="K51" s="26">
        <v>0</v>
      </c>
      <c r="L51" s="26">
        <v>0</v>
      </c>
      <c r="M51" s="26">
        <v>0</v>
      </c>
      <c r="N51" s="26">
        <v>0</v>
      </c>
      <c r="O51" s="894">
        <v>0</v>
      </c>
      <c r="P51" s="26">
        <v>0</v>
      </c>
      <c r="Q51" s="26">
        <v>0</v>
      </c>
      <c r="R51" s="77">
        <v>0</v>
      </c>
      <c r="T51" s="897">
        <v>0</v>
      </c>
      <c r="U51" s="894">
        <v>0</v>
      </c>
      <c r="V51" s="894">
        <v>0</v>
      </c>
      <c r="W51" s="894">
        <v>0</v>
      </c>
      <c r="X51" s="894">
        <v>0</v>
      </c>
      <c r="Y51" s="894">
        <v>0</v>
      </c>
      <c r="Z51" s="894">
        <v>0</v>
      </c>
      <c r="AA51" s="894">
        <v>0</v>
      </c>
      <c r="AB51" s="898">
        <v>0</v>
      </c>
      <c r="AC51" s="891"/>
      <c r="AD51" s="914">
        <v>0</v>
      </c>
    </row>
    <row r="52" spans="1:72">
      <c r="A52" s="2"/>
      <c r="B52" s="98" t="s">
        <v>11</v>
      </c>
      <c r="C52" s="86">
        <v>0</v>
      </c>
      <c r="D52" s="26">
        <v>0</v>
      </c>
      <c r="E52" s="26">
        <v>0</v>
      </c>
      <c r="F52" s="26">
        <v>0</v>
      </c>
      <c r="G52" s="26">
        <v>0</v>
      </c>
      <c r="H52" s="26">
        <v>0</v>
      </c>
      <c r="I52" s="26">
        <v>0</v>
      </c>
      <c r="J52" s="26">
        <v>0</v>
      </c>
      <c r="K52" s="26">
        <v>0</v>
      </c>
      <c r="L52" s="26">
        <v>0</v>
      </c>
      <c r="M52" s="26">
        <v>0</v>
      </c>
      <c r="N52" s="26">
        <v>0</v>
      </c>
      <c r="O52" s="894">
        <v>0</v>
      </c>
      <c r="P52" s="26">
        <v>0</v>
      </c>
      <c r="Q52" s="26">
        <v>0</v>
      </c>
      <c r="R52" s="77">
        <v>0</v>
      </c>
      <c r="T52" s="897">
        <v>0</v>
      </c>
      <c r="U52" s="894">
        <v>0</v>
      </c>
      <c r="V52" s="894">
        <v>0</v>
      </c>
      <c r="W52" s="894">
        <v>0</v>
      </c>
      <c r="X52" s="894">
        <v>0</v>
      </c>
      <c r="Y52" s="894">
        <v>0</v>
      </c>
      <c r="Z52" s="894">
        <v>0</v>
      </c>
      <c r="AA52" s="894">
        <v>0</v>
      </c>
      <c r="AB52" s="898">
        <v>0</v>
      </c>
      <c r="AC52" s="891"/>
      <c r="AD52" s="914">
        <v>0</v>
      </c>
    </row>
    <row r="53" spans="1:72">
      <c r="A53" s="2"/>
      <c r="B53" s="98" t="s">
        <v>12</v>
      </c>
      <c r="C53" s="86">
        <v>0</v>
      </c>
      <c r="D53" s="26">
        <v>0</v>
      </c>
      <c r="E53" s="26">
        <v>0</v>
      </c>
      <c r="F53" s="26">
        <v>0</v>
      </c>
      <c r="G53" s="26">
        <v>0</v>
      </c>
      <c r="H53" s="26">
        <v>0</v>
      </c>
      <c r="I53" s="26">
        <v>0</v>
      </c>
      <c r="J53" s="26">
        <v>0</v>
      </c>
      <c r="K53" s="26">
        <v>0</v>
      </c>
      <c r="L53" s="26">
        <v>0</v>
      </c>
      <c r="M53" s="26">
        <v>0</v>
      </c>
      <c r="N53" s="26">
        <v>0</v>
      </c>
      <c r="O53" s="894">
        <v>0</v>
      </c>
      <c r="P53" s="26">
        <v>0</v>
      </c>
      <c r="Q53" s="26">
        <v>0</v>
      </c>
      <c r="R53" s="77">
        <v>0</v>
      </c>
      <c r="T53" s="897">
        <v>0</v>
      </c>
      <c r="U53" s="894">
        <v>0</v>
      </c>
      <c r="V53" s="894">
        <v>0</v>
      </c>
      <c r="W53" s="894">
        <v>0</v>
      </c>
      <c r="X53" s="894">
        <v>0</v>
      </c>
      <c r="Y53" s="894">
        <v>0</v>
      </c>
      <c r="Z53" s="894">
        <v>0</v>
      </c>
      <c r="AA53" s="894">
        <v>0</v>
      </c>
      <c r="AB53" s="898">
        <v>0</v>
      </c>
      <c r="AC53" s="891"/>
      <c r="AD53" s="914">
        <v>0</v>
      </c>
    </row>
    <row r="54" spans="1:72">
      <c r="A54" s="2"/>
      <c r="B54" s="98" t="s">
        <v>13</v>
      </c>
      <c r="C54" s="85">
        <v>188</v>
      </c>
      <c r="D54" s="9">
        <v>162</v>
      </c>
      <c r="E54" s="9">
        <v>167</v>
      </c>
      <c r="F54" s="9">
        <v>123</v>
      </c>
      <c r="G54" s="9">
        <v>125</v>
      </c>
      <c r="H54" s="9">
        <v>189</v>
      </c>
      <c r="I54" s="9">
        <v>218</v>
      </c>
      <c r="J54" s="9">
        <v>143</v>
      </c>
      <c r="K54" s="9">
        <v>161</v>
      </c>
      <c r="L54" s="9">
        <v>144</v>
      </c>
      <c r="M54" s="9">
        <v>180</v>
      </c>
      <c r="N54" s="56">
        <v>166</v>
      </c>
      <c r="O54" s="875">
        <v>80</v>
      </c>
      <c r="P54" s="495"/>
      <c r="Q54" s="495"/>
      <c r="R54" s="496"/>
      <c r="T54" s="899">
        <v>111</v>
      </c>
      <c r="U54" s="892">
        <v>176</v>
      </c>
      <c r="V54" s="892">
        <v>240</v>
      </c>
      <c r="W54" s="892">
        <v>161</v>
      </c>
      <c r="X54" s="892">
        <v>88</v>
      </c>
      <c r="Y54" s="892">
        <v>104</v>
      </c>
      <c r="Z54" s="892">
        <v>194</v>
      </c>
      <c r="AA54" s="892">
        <v>215</v>
      </c>
      <c r="AB54" s="916">
        <v>161</v>
      </c>
      <c r="AC54" s="891"/>
      <c r="AD54" s="918">
        <f t="shared" ref="AD54:AD56" si="72">AVERAGE(T54:AB54,C54:M54)</f>
        <v>162.5</v>
      </c>
    </row>
    <row r="55" spans="1:72">
      <c r="A55" s="2"/>
      <c r="B55" s="98" t="s">
        <v>14</v>
      </c>
      <c r="C55" s="85">
        <v>325</v>
      </c>
      <c r="D55" s="9">
        <v>214</v>
      </c>
      <c r="E55" s="9">
        <v>305</v>
      </c>
      <c r="F55" s="9">
        <v>302</v>
      </c>
      <c r="G55" s="9">
        <v>231</v>
      </c>
      <c r="H55" s="9">
        <v>196</v>
      </c>
      <c r="I55" s="9">
        <v>300</v>
      </c>
      <c r="J55" s="9">
        <v>289</v>
      </c>
      <c r="K55" s="9">
        <v>291</v>
      </c>
      <c r="L55" s="9">
        <v>298</v>
      </c>
      <c r="M55" s="9">
        <v>245</v>
      </c>
      <c r="N55" s="56">
        <v>332</v>
      </c>
      <c r="O55" s="875">
        <v>231</v>
      </c>
      <c r="P55" s="495"/>
      <c r="Q55" s="495"/>
      <c r="R55" s="496"/>
      <c r="T55" s="899">
        <v>301</v>
      </c>
      <c r="U55" s="892">
        <v>254</v>
      </c>
      <c r="V55" s="892">
        <v>265</v>
      </c>
      <c r="W55" s="892">
        <v>286</v>
      </c>
      <c r="X55" s="892">
        <v>327</v>
      </c>
      <c r="Y55" s="892">
        <v>264</v>
      </c>
      <c r="Z55" s="892">
        <v>310</v>
      </c>
      <c r="AA55" s="892">
        <v>286</v>
      </c>
      <c r="AB55" s="916">
        <v>235</v>
      </c>
      <c r="AC55" s="891"/>
      <c r="AD55" s="918">
        <f t="shared" si="72"/>
        <v>276.2</v>
      </c>
    </row>
    <row r="56" spans="1:72" ht="15.75" thickBot="1">
      <c r="A56" s="2"/>
      <c r="B56" s="105" t="s">
        <v>15</v>
      </c>
      <c r="C56" s="87">
        <v>503</v>
      </c>
      <c r="D56" s="78">
        <v>317</v>
      </c>
      <c r="E56" s="78">
        <v>333</v>
      </c>
      <c r="F56" s="78">
        <v>371</v>
      </c>
      <c r="G56" s="78">
        <v>367</v>
      </c>
      <c r="H56" s="78">
        <v>266</v>
      </c>
      <c r="I56" s="78">
        <v>406</v>
      </c>
      <c r="J56" s="78">
        <v>362</v>
      </c>
      <c r="K56" s="78">
        <v>317</v>
      </c>
      <c r="L56" s="78">
        <v>336</v>
      </c>
      <c r="M56" s="78">
        <v>342</v>
      </c>
      <c r="N56" s="56">
        <v>342</v>
      </c>
      <c r="O56" s="933">
        <v>396</v>
      </c>
      <c r="P56" s="499"/>
      <c r="Q56" s="499"/>
      <c r="R56" s="500"/>
      <c r="T56" s="874">
        <v>410</v>
      </c>
      <c r="U56" s="873">
        <v>325</v>
      </c>
      <c r="V56" s="873">
        <v>392</v>
      </c>
      <c r="W56" s="873">
        <v>425</v>
      </c>
      <c r="X56" s="873">
        <v>439</v>
      </c>
      <c r="Y56" s="873">
        <v>382</v>
      </c>
      <c r="Z56" s="873">
        <v>407</v>
      </c>
      <c r="AA56" s="873">
        <v>433</v>
      </c>
      <c r="AB56" s="877">
        <v>423</v>
      </c>
      <c r="AC56" s="891"/>
      <c r="AD56" s="918">
        <f t="shared" si="72"/>
        <v>377.8</v>
      </c>
    </row>
    <row r="57" spans="1:72">
      <c r="A57" s="2"/>
      <c r="B57" s="180" t="s">
        <v>82</v>
      </c>
      <c r="C57" s="84">
        <f t="shared" ref="C57:R57" si="73">SUM(C45:C56)</f>
        <v>2613</v>
      </c>
      <c r="D57" s="75">
        <f t="shared" si="73"/>
        <v>1914</v>
      </c>
      <c r="E57" s="75">
        <f t="shared" si="73"/>
        <v>2199</v>
      </c>
      <c r="F57" s="75">
        <f t="shared" si="73"/>
        <v>2361</v>
      </c>
      <c r="G57" s="75">
        <f t="shared" si="73"/>
        <v>1965</v>
      </c>
      <c r="H57" s="75">
        <f t="shared" si="73"/>
        <v>2049</v>
      </c>
      <c r="I57" s="75">
        <f t="shared" si="73"/>
        <v>2388</v>
      </c>
      <c r="J57" s="75">
        <f t="shared" si="73"/>
        <v>2181</v>
      </c>
      <c r="K57" s="75">
        <f t="shared" si="73"/>
        <v>2083</v>
      </c>
      <c r="L57" s="75">
        <f t="shared" si="73"/>
        <v>2133</v>
      </c>
      <c r="M57" s="75">
        <f t="shared" si="73"/>
        <v>1910</v>
      </c>
      <c r="N57" s="75">
        <f t="shared" si="73"/>
        <v>2305</v>
      </c>
      <c r="O57" s="75">
        <f t="shared" si="73"/>
        <v>1981</v>
      </c>
      <c r="P57" s="75">
        <f t="shared" si="73"/>
        <v>0</v>
      </c>
      <c r="Q57" s="75">
        <f t="shared" si="73"/>
        <v>0</v>
      </c>
      <c r="R57" s="79">
        <f t="shared" si="73"/>
        <v>0</v>
      </c>
      <c r="T57" s="876">
        <f>SUM(T45:T56)</f>
        <v>2208.25</v>
      </c>
      <c r="U57" s="902">
        <f t="shared" ref="U57" si="74">SUM(U45:U56)</f>
        <v>2025</v>
      </c>
      <c r="V57" s="902">
        <f t="shared" ref="V57" si="75">SUM(V45:V56)</f>
        <v>2255</v>
      </c>
      <c r="W57" s="902">
        <f t="shared" ref="W57" si="76">SUM(W45:W56)</f>
        <v>2353</v>
      </c>
      <c r="X57" s="902">
        <f t="shared" ref="X57" si="77">SUM(X45:X56)</f>
        <v>2310</v>
      </c>
      <c r="Y57" s="902">
        <f t="shared" ref="Y57" si="78">SUM(Y45:Y56)</f>
        <v>2288</v>
      </c>
      <c r="Z57" s="902">
        <f t="shared" ref="Z57" si="79">SUM(Z45:Z56)</f>
        <v>2065</v>
      </c>
      <c r="AA57" s="902">
        <f t="shared" ref="AA57" si="80">SUM(AA45:AA56)</f>
        <v>2268</v>
      </c>
      <c r="AB57" s="903">
        <f t="shared" ref="AB57" si="81">SUM(AB45:AB56)</f>
        <v>2318</v>
      </c>
      <c r="AC57" s="891"/>
      <c r="AD57" s="1213">
        <f>SUM(AD45:AD56)</f>
        <v>2194.3125</v>
      </c>
    </row>
    <row r="58" spans="1:72" ht="15.75" thickBot="1">
      <c r="A58" s="2"/>
      <c r="B58" s="181" t="s">
        <v>63</v>
      </c>
      <c r="C58" s="223" t="s">
        <v>16</v>
      </c>
      <c r="D58" s="220">
        <f>(D57-C57)/C57</f>
        <v>-0.2675086107921929</v>
      </c>
      <c r="E58" s="220">
        <f t="shared" ref="E58:R58" si="82">(E57-D57)/D57</f>
        <v>0.14890282131661442</v>
      </c>
      <c r="F58" s="220">
        <f t="shared" si="82"/>
        <v>7.3669849931787171E-2</v>
      </c>
      <c r="G58" s="220">
        <f t="shared" si="82"/>
        <v>-0.16772554002541296</v>
      </c>
      <c r="H58" s="220">
        <f t="shared" si="82"/>
        <v>4.2748091603053436E-2</v>
      </c>
      <c r="I58" s="220">
        <f t="shared" si="82"/>
        <v>0.16544655929721816</v>
      </c>
      <c r="J58" s="220">
        <f t="shared" si="82"/>
        <v>-8.6683417085427136E-2</v>
      </c>
      <c r="K58" s="220">
        <f t="shared" si="82"/>
        <v>-4.4933516735442457E-2</v>
      </c>
      <c r="L58" s="220">
        <f t="shared" si="82"/>
        <v>2.4003840614498319E-2</v>
      </c>
      <c r="M58" s="220">
        <f t="shared" si="82"/>
        <v>-0.10454758556024379</v>
      </c>
      <c r="N58" s="220">
        <f t="shared" si="82"/>
        <v>0.20680628272251309</v>
      </c>
      <c r="O58" s="910">
        <f t="shared" si="82"/>
        <v>-0.1405639913232104</v>
      </c>
      <c r="P58" s="220">
        <f t="shared" si="82"/>
        <v>-1</v>
      </c>
      <c r="Q58" s="220" t="e">
        <f t="shared" si="82"/>
        <v>#DIV/0!</v>
      </c>
      <c r="R58" s="221" t="e">
        <f t="shared" si="82"/>
        <v>#DIV/0!</v>
      </c>
      <c r="T58" s="912" t="s">
        <v>16</v>
      </c>
      <c r="U58" s="910">
        <f>(U57-T57)/T57</f>
        <v>-8.2984263557115356E-2</v>
      </c>
      <c r="V58" s="910">
        <f t="shared" ref="V58" si="83">(V57-U57)/U57</f>
        <v>0.11358024691358025</v>
      </c>
      <c r="W58" s="910">
        <f t="shared" ref="W58" si="84">(W57-V57)/V57</f>
        <v>4.3458980044345896E-2</v>
      </c>
      <c r="X58" s="910">
        <f>(X57-W57)/W57</f>
        <v>-1.827454313642159E-2</v>
      </c>
      <c r="Y58" s="910">
        <f t="shared" ref="Y58" si="85">(Y57-X57)/X57</f>
        <v>-9.5238095238095247E-3</v>
      </c>
      <c r="Z58" s="910">
        <f t="shared" ref="Z58" si="86">(Z57-Y57)/Y57</f>
        <v>-9.7465034965034961E-2</v>
      </c>
      <c r="AA58" s="910">
        <f t="shared" ref="AA58" si="87">(AA57-Z57)/Z57</f>
        <v>9.8305084745762716E-2</v>
      </c>
      <c r="AB58" s="911">
        <f>(AB57-AA57)/AA57</f>
        <v>2.2045855379188711E-2</v>
      </c>
      <c r="AC58" s="891"/>
      <c r="AD58" s="1214"/>
    </row>
    <row r="59" spans="1:72" ht="38.25" customHeight="1" thickBot="1">
      <c r="A59" s="6"/>
      <c r="B59" s="2"/>
      <c r="C59" s="10"/>
      <c r="D59" s="8"/>
      <c r="E59" s="8"/>
      <c r="F59" s="8"/>
      <c r="G59" s="8"/>
      <c r="H59" s="8"/>
      <c r="I59" s="8"/>
      <c r="J59" s="8"/>
      <c r="K59" s="8"/>
      <c r="L59" s="8"/>
      <c r="M59" s="8"/>
      <c r="N59" s="2"/>
      <c r="O59" s="1"/>
      <c r="P59" s="2"/>
      <c r="Q59" s="2"/>
      <c r="R59" s="2"/>
    </row>
    <row r="60" spans="1:72" s="48" customFormat="1" ht="25.5" customHeight="1" thickBot="1">
      <c r="B60" s="1222" t="s">
        <v>84</v>
      </c>
      <c r="C60" s="1223"/>
      <c r="D60" s="1223"/>
      <c r="E60" s="1223"/>
      <c r="F60" s="1223"/>
      <c r="G60" s="1223"/>
      <c r="H60" s="1223"/>
      <c r="I60" s="1223"/>
      <c r="J60" s="1223"/>
      <c r="K60" s="1223"/>
      <c r="L60" s="1223"/>
      <c r="M60" s="1223"/>
      <c r="N60" s="1223"/>
      <c r="O60" s="1223"/>
      <c r="P60" s="1223"/>
      <c r="Q60" s="1223"/>
      <c r="R60" s="1224"/>
      <c r="S60" s="47"/>
      <c r="T60" s="1215" t="s">
        <v>369</v>
      </c>
      <c r="U60" s="1216"/>
      <c r="V60" s="1216"/>
      <c r="W60" s="1216"/>
      <c r="X60" s="1216"/>
      <c r="Y60" s="1216"/>
      <c r="Z60" s="1216"/>
      <c r="AA60" s="1216"/>
      <c r="AB60" s="1217"/>
      <c r="AC60" s="895"/>
      <c r="AD60" s="919" t="s">
        <v>370</v>
      </c>
      <c r="AJ60" s="895"/>
      <c r="AK60" s="895"/>
      <c r="AL60" s="895"/>
      <c r="AM60" s="895"/>
      <c r="AN60" s="895"/>
      <c r="AO60" s="895"/>
      <c r="AV60" s="921">
        <v>2001</v>
      </c>
      <c r="AW60" s="921">
        <v>2002</v>
      </c>
      <c r="AX60" s="921">
        <v>2003</v>
      </c>
      <c r="AY60" s="921">
        <v>2004</v>
      </c>
      <c r="AZ60" s="921">
        <v>2005</v>
      </c>
      <c r="BA60" s="921">
        <v>2006</v>
      </c>
      <c r="BB60" s="921">
        <v>2007</v>
      </c>
      <c r="BC60" s="921">
        <v>2008</v>
      </c>
      <c r="BD60" s="921">
        <v>2009</v>
      </c>
      <c r="BE60" s="921">
        <v>2010</v>
      </c>
      <c r="BF60" s="921">
        <v>2011</v>
      </c>
      <c r="BG60" s="921">
        <v>2012</v>
      </c>
      <c r="BH60" s="921">
        <v>2013</v>
      </c>
      <c r="BI60" s="921">
        <v>2014</v>
      </c>
      <c r="BJ60" s="921">
        <v>2015</v>
      </c>
      <c r="BK60" s="921">
        <v>2016</v>
      </c>
      <c r="BL60" s="921">
        <v>2017</v>
      </c>
      <c r="BM60" s="921">
        <v>2018</v>
      </c>
      <c r="BN60" s="921">
        <v>2019</v>
      </c>
      <c r="BO60" s="921">
        <v>2020</v>
      </c>
      <c r="BP60" s="921">
        <v>2021</v>
      </c>
      <c r="BQ60" s="921">
        <v>2022</v>
      </c>
      <c r="BR60" s="921">
        <v>2023</v>
      </c>
      <c r="BS60" s="921">
        <v>2024</v>
      </c>
      <c r="BT60" s="921">
        <v>2025</v>
      </c>
    </row>
    <row r="61" spans="1:72" ht="15.75" thickBot="1">
      <c r="A61" s="3"/>
      <c r="B61" s="33" t="s">
        <v>44</v>
      </c>
      <c r="C61" s="100">
        <v>2010</v>
      </c>
      <c r="D61" s="101">
        <v>2011</v>
      </c>
      <c r="E61" s="101">
        <v>2012</v>
      </c>
      <c r="F61" s="101">
        <v>2013</v>
      </c>
      <c r="G61" s="101">
        <v>2014</v>
      </c>
      <c r="H61" s="101">
        <v>2015</v>
      </c>
      <c r="I61" s="101">
        <v>2016</v>
      </c>
      <c r="J61" s="101">
        <v>2017</v>
      </c>
      <c r="K61" s="101">
        <v>2018</v>
      </c>
      <c r="L61" s="101">
        <v>2019</v>
      </c>
      <c r="M61" s="101">
        <v>2020</v>
      </c>
      <c r="N61" s="101">
        <v>2021</v>
      </c>
      <c r="O61" s="932">
        <v>2022</v>
      </c>
      <c r="P61" s="101">
        <v>2023</v>
      </c>
      <c r="Q61" s="101">
        <v>2024</v>
      </c>
      <c r="R61" s="102">
        <v>2025</v>
      </c>
      <c r="T61" s="907">
        <v>2001</v>
      </c>
      <c r="U61" s="908">
        <v>2002</v>
      </c>
      <c r="V61" s="908">
        <v>2003</v>
      </c>
      <c r="W61" s="908">
        <v>2004</v>
      </c>
      <c r="X61" s="908">
        <v>2005</v>
      </c>
      <c r="Y61" s="908">
        <v>2006</v>
      </c>
      <c r="Z61" s="908">
        <v>2007</v>
      </c>
      <c r="AA61" s="908">
        <v>2008</v>
      </c>
      <c r="AB61" s="909">
        <v>2009</v>
      </c>
      <c r="AC61" s="891"/>
      <c r="AD61" s="913" t="s">
        <v>35</v>
      </c>
      <c r="AV61" s="922">
        <f>T74</f>
        <v>2179</v>
      </c>
      <c r="AW61" s="922">
        <f t="shared" ref="AW61" si="88">U74</f>
        <v>1958</v>
      </c>
      <c r="AX61" s="922">
        <f t="shared" ref="AX61" si="89">V74</f>
        <v>2256</v>
      </c>
      <c r="AY61" s="922">
        <f t="shared" ref="AY61" si="90">W74</f>
        <v>2286</v>
      </c>
      <c r="AZ61" s="922">
        <f t="shared" ref="AZ61" si="91">X74</f>
        <v>2240</v>
      </c>
      <c r="BA61" s="922">
        <f t="shared" ref="BA61" si="92">Y74</f>
        <v>2232</v>
      </c>
      <c r="BB61" s="922">
        <f t="shared" ref="BB61" si="93">Z74</f>
        <v>2022</v>
      </c>
      <c r="BC61" s="922">
        <f t="shared" ref="BC61" si="94">AA74</f>
        <v>2195</v>
      </c>
      <c r="BD61" s="922">
        <f t="shared" ref="BD61" si="95">AB74</f>
        <v>2267</v>
      </c>
      <c r="BE61" s="922">
        <f>C74</f>
        <v>2537</v>
      </c>
      <c r="BF61" s="922">
        <f t="shared" ref="BF61" si="96">D74</f>
        <v>1844</v>
      </c>
      <c r="BG61" s="922">
        <f t="shared" ref="BG61" si="97">E74</f>
        <v>2230</v>
      </c>
      <c r="BH61" s="922">
        <f t="shared" ref="BH61" si="98">F74</f>
        <v>2288</v>
      </c>
      <c r="BI61" s="922">
        <f t="shared" ref="BI61" si="99">G74</f>
        <v>1895</v>
      </c>
      <c r="BJ61" s="922">
        <f t="shared" ref="BJ61" si="100">H74</f>
        <v>1980</v>
      </c>
      <c r="BK61" s="922">
        <f t="shared" ref="BK61" si="101">I74</f>
        <v>2236</v>
      </c>
      <c r="BL61" s="922">
        <f t="shared" ref="BL61" si="102">J74</f>
        <v>2075</v>
      </c>
      <c r="BM61" s="922">
        <f t="shared" ref="BM61" si="103">K74</f>
        <v>2021</v>
      </c>
      <c r="BN61" s="922">
        <f t="shared" ref="BN61" si="104">L74</f>
        <v>2053</v>
      </c>
      <c r="BO61" s="922">
        <f t="shared" ref="BO61" si="105">M74</f>
        <v>1804</v>
      </c>
      <c r="BP61" s="922">
        <f t="shared" ref="BP61" si="106">N74</f>
        <v>2221</v>
      </c>
      <c r="BQ61" s="922">
        <f t="shared" ref="BQ61" si="107">O74</f>
        <v>1878</v>
      </c>
      <c r="BR61" s="922">
        <f t="shared" ref="BR61" si="108">P74</f>
        <v>0</v>
      </c>
      <c r="BS61" s="922">
        <f t="shared" ref="BS61" si="109">Q74</f>
        <v>0</v>
      </c>
      <c r="BT61" s="922">
        <f t="shared" ref="BT61" si="110">R74</f>
        <v>0</v>
      </c>
    </row>
    <row r="62" spans="1:72">
      <c r="A62" s="2"/>
      <c r="B62" s="104" t="s">
        <v>4</v>
      </c>
      <c r="C62" s="835">
        <v>488</v>
      </c>
      <c r="D62" s="832">
        <v>392</v>
      </c>
      <c r="E62" s="832">
        <v>349</v>
      </c>
      <c r="F62" s="832">
        <v>409</v>
      </c>
      <c r="G62" s="832">
        <v>320</v>
      </c>
      <c r="H62" s="832">
        <v>392</v>
      </c>
      <c r="I62" s="832">
        <v>348</v>
      </c>
      <c r="J62" s="832">
        <v>452</v>
      </c>
      <c r="K62" s="832">
        <v>299</v>
      </c>
      <c r="L62" s="832">
        <v>402</v>
      </c>
      <c r="M62" s="832">
        <v>331</v>
      </c>
      <c r="N62" s="74">
        <v>380</v>
      </c>
      <c r="O62" s="832">
        <v>396</v>
      </c>
      <c r="P62" s="490"/>
      <c r="Q62" s="490"/>
      <c r="R62" s="491"/>
      <c r="T62" s="876">
        <v>383</v>
      </c>
      <c r="U62" s="902">
        <v>342</v>
      </c>
      <c r="V62" s="902">
        <v>452</v>
      </c>
      <c r="W62" s="902">
        <v>372</v>
      </c>
      <c r="X62" s="902">
        <v>362</v>
      </c>
      <c r="Y62" s="902">
        <v>433</v>
      </c>
      <c r="Z62" s="902">
        <v>321</v>
      </c>
      <c r="AA62" s="902">
        <v>338</v>
      </c>
      <c r="AB62" s="903">
        <v>493</v>
      </c>
      <c r="AC62" s="891"/>
      <c r="AD62" s="918">
        <f>AVERAGE(T62:AB62,C62:M62)</f>
        <v>383.9</v>
      </c>
    </row>
    <row r="63" spans="1:72">
      <c r="A63" s="2"/>
      <c r="B63" s="97" t="s">
        <v>5</v>
      </c>
      <c r="C63" s="81">
        <v>370</v>
      </c>
      <c r="D63" s="9">
        <v>299</v>
      </c>
      <c r="E63" s="9">
        <v>470</v>
      </c>
      <c r="F63" s="9">
        <v>390</v>
      </c>
      <c r="G63" s="9">
        <v>281</v>
      </c>
      <c r="H63" s="9">
        <v>367</v>
      </c>
      <c r="I63" s="9">
        <v>321</v>
      </c>
      <c r="J63" s="9">
        <v>288</v>
      </c>
      <c r="K63" s="9">
        <v>415</v>
      </c>
      <c r="L63" s="9">
        <v>297</v>
      </c>
      <c r="M63" s="9">
        <v>252</v>
      </c>
      <c r="N63" s="56">
        <v>300</v>
      </c>
      <c r="O63" s="893">
        <v>286</v>
      </c>
      <c r="P63" s="495"/>
      <c r="Q63" s="495"/>
      <c r="R63" s="496"/>
      <c r="T63" s="899">
        <v>323</v>
      </c>
      <c r="U63" s="892">
        <v>262</v>
      </c>
      <c r="V63" s="892">
        <v>369</v>
      </c>
      <c r="W63" s="892">
        <v>346</v>
      </c>
      <c r="X63" s="892">
        <v>387</v>
      </c>
      <c r="Y63" s="892">
        <v>397</v>
      </c>
      <c r="Z63" s="892">
        <v>264</v>
      </c>
      <c r="AA63" s="892">
        <v>301</v>
      </c>
      <c r="AB63" s="916">
        <v>372</v>
      </c>
      <c r="AC63" s="891"/>
      <c r="AD63" s="918">
        <f t="shared" ref="AD63:AD66" si="111">AVERAGE(T63:AB63,C63:M63)</f>
        <v>338.55</v>
      </c>
    </row>
    <row r="64" spans="1:72">
      <c r="A64" s="2"/>
      <c r="B64" s="98" t="s">
        <v>6</v>
      </c>
      <c r="C64" s="81">
        <v>313</v>
      </c>
      <c r="D64" s="9">
        <v>267</v>
      </c>
      <c r="E64" s="9">
        <v>247</v>
      </c>
      <c r="F64" s="9">
        <v>360</v>
      </c>
      <c r="G64" s="9">
        <v>264</v>
      </c>
      <c r="H64" s="9">
        <v>304</v>
      </c>
      <c r="I64" s="9">
        <v>328</v>
      </c>
      <c r="J64" s="9">
        <v>226</v>
      </c>
      <c r="K64" s="9">
        <v>305</v>
      </c>
      <c r="L64" s="9">
        <v>260</v>
      </c>
      <c r="M64" s="9">
        <v>273</v>
      </c>
      <c r="N64" s="56">
        <v>304</v>
      </c>
      <c r="O64" s="893">
        <v>240</v>
      </c>
      <c r="P64" s="495"/>
      <c r="Q64" s="495"/>
      <c r="R64" s="496"/>
      <c r="T64" s="899">
        <v>260</v>
      </c>
      <c r="U64" s="892">
        <v>282</v>
      </c>
      <c r="V64" s="892">
        <v>235</v>
      </c>
      <c r="W64" s="892">
        <v>336</v>
      </c>
      <c r="X64" s="892">
        <v>312</v>
      </c>
      <c r="Y64" s="892">
        <v>333</v>
      </c>
      <c r="Z64" s="892">
        <v>310</v>
      </c>
      <c r="AA64" s="892">
        <v>306</v>
      </c>
      <c r="AB64" s="916">
        <v>311</v>
      </c>
      <c r="AC64" s="891"/>
      <c r="AD64" s="918">
        <f t="shared" si="111"/>
        <v>291.60000000000002</v>
      </c>
    </row>
    <row r="65" spans="1:72">
      <c r="A65" s="2"/>
      <c r="B65" s="98" t="s">
        <v>7</v>
      </c>
      <c r="C65" s="81">
        <v>199</v>
      </c>
      <c r="D65" s="9">
        <v>136</v>
      </c>
      <c r="E65" s="9">
        <v>254</v>
      </c>
      <c r="F65" s="9">
        <v>247</v>
      </c>
      <c r="G65" s="9">
        <v>174</v>
      </c>
      <c r="H65" s="9">
        <v>167</v>
      </c>
      <c r="I65" s="9">
        <v>253</v>
      </c>
      <c r="J65" s="9">
        <v>229</v>
      </c>
      <c r="K65" s="9">
        <v>152</v>
      </c>
      <c r="L65" s="9">
        <v>201</v>
      </c>
      <c r="M65" s="9">
        <v>126</v>
      </c>
      <c r="N65" s="56">
        <v>243</v>
      </c>
      <c r="O65" s="893">
        <v>192</v>
      </c>
      <c r="P65" s="495"/>
      <c r="Q65" s="495"/>
      <c r="R65" s="496"/>
      <c r="T65" s="899">
        <v>246</v>
      </c>
      <c r="U65" s="892">
        <v>202</v>
      </c>
      <c r="V65" s="892">
        <v>199</v>
      </c>
      <c r="W65" s="892">
        <v>211</v>
      </c>
      <c r="X65" s="892">
        <v>206</v>
      </c>
      <c r="Y65" s="892">
        <v>218</v>
      </c>
      <c r="Z65" s="892">
        <v>123</v>
      </c>
      <c r="AA65" s="892">
        <v>240</v>
      </c>
      <c r="AB65" s="916">
        <v>184</v>
      </c>
      <c r="AC65" s="891"/>
      <c r="AD65" s="918">
        <f t="shared" si="111"/>
        <v>198.35</v>
      </c>
    </row>
    <row r="66" spans="1:72">
      <c r="A66" s="2"/>
      <c r="B66" s="98" t="s">
        <v>8</v>
      </c>
      <c r="C66" s="81">
        <v>155</v>
      </c>
      <c r="D66" s="9">
        <v>92</v>
      </c>
      <c r="E66" s="9">
        <v>114</v>
      </c>
      <c r="F66" s="9">
        <v>68</v>
      </c>
      <c r="G66" s="9">
        <v>134</v>
      </c>
      <c r="H66" s="9">
        <v>120</v>
      </c>
      <c r="I66" s="9">
        <v>124</v>
      </c>
      <c r="J66" s="9">
        <v>98</v>
      </c>
      <c r="K66" s="9">
        <v>96</v>
      </c>
      <c r="L66" s="9">
        <v>148</v>
      </c>
      <c r="M66" s="9">
        <v>92</v>
      </c>
      <c r="N66" s="56">
        <v>159</v>
      </c>
      <c r="O66" s="875">
        <v>82</v>
      </c>
      <c r="P66" s="495"/>
      <c r="Q66" s="495"/>
      <c r="R66" s="496"/>
      <c r="T66" s="899">
        <v>106</v>
      </c>
      <c r="U66" s="892">
        <v>147</v>
      </c>
      <c r="V66" s="892">
        <v>127</v>
      </c>
      <c r="W66" s="892">
        <v>141</v>
      </c>
      <c r="X66" s="892">
        <v>130</v>
      </c>
      <c r="Y66" s="892">
        <v>114</v>
      </c>
      <c r="Z66" s="892">
        <v>95</v>
      </c>
      <c r="AA66" s="892">
        <v>84</v>
      </c>
      <c r="AB66" s="916">
        <v>106</v>
      </c>
      <c r="AC66" s="891"/>
      <c r="AD66" s="918">
        <f t="shared" si="111"/>
        <v>114.55</v>
      </c>
    </row>
    <row r="67" spans="1:72">
      <c r="A67" s="2"/>
      <c r="B67" s="98" t="s">
        <v>9</v>
      </c>
      <c r="C67" s="82">
        <v>0</v>
      </c>
      <c r="D67" s="26">
        <v>0</v>
      </c>
      <c r="E67" s="26">
        <v>0</v>
      </c>
      <c r="F67" s="26">
        <v>0</v>
      </c>
      <c r="G67" s="26">
        <v>0</v>
      </c>
      <c r="H67" s="26">
        <v>0</v>
      </c>
      <c r="I67" s="26">
        <v>0</v>
      </c>
      <c r="J67" s="26">
        <v>0</v>
      </c>
      <c r="K67" s="26">
        <v>0</v>
      </c>
      <c r="L67" s="26">
        <v>0</v>
      </c>
      <c r="M67" s="26">
        <v>0</v>
      </c>
      <c r="N67" s="26">
        <v>0</v>
      </c>
      <c r="O67" s="894">
        <v>0</v>
      </c>
      <c r="P67" s="26">
        <v>0</v>
      </c>
      <c r="Q67" s="26">
        <v>0</v>
      </c>
      <c r="R67" s="77">
        <v>0</v>
      </c>
      <c r="T67" s="897">
        <v>0</v>
      </c>
      <c r="U67" s="894">
        <v>0</v>
      </c>
      <c r="V67" s="894">
        <v>0</v>
      </c>
      <c r="W67" s="894">
        <v>0</v>
      </c>
      <c r="X67" s="894">
        <v>0</v>
      </c>
      <c r="Y67" s="894">
        <v>0</v>
      </c>
      <c r="Z67" s="894">
        <v>0</v>
      </c>
      <c r="AA67" s="894">
        <v>0</v>
      </c>
      <c r="AB67" s="898">
        <v>0</v>
      </c>
      <c r="AC67" s="891"/>
      <c r="AD67" s="914">
        <v>0</v>
      </c>
    </row>
    <row r="68" spans="1:72">
      <c r="A68" s="2"/>
      <c r="B68" s="98" t="s">
        <v>10</v>
      </c>
      <c r="C68" s="82">
        <v>0</v>
      </c>
      <c r="D68" s="26">
        <v>0</v>
      </c>
      <c r="E68" s="26">
        <v>0</v>
      </c>
      <c r="F68" s="26">
        <v>0</v>
      </c>
      <c r="G68" s="26">
        <v>0</v>
      </c>
      <c r="H68" s="26">
        <v>0</v>
      </c>
      <c r="I68" s="26">
        <v>0</v>
      </c>
      <c r="J68" s="26">
        <v>0</v>
      </c>
      <c r="K68" s="26">
        <v>0</v>
      </c>
      <c r="L68" s="26">
        <v>0</v>
      </c>
      <c r="M68" s="26">
        <v>0</v>
      </c>
      <c r="N68" s="26">
        <v>0</v>
      </c>
      <c r="O68" s="894">
        <v>0</v>
      </c>
      <c r="P68" s="26">
        <v>0</v>
      </c>
      <c r="Q68" s="26">
        <v>0</v>
      </c>
      <c r="R68" s="77">
        <v>0</v>
      </c>
      <c r="T68" s="897">
        <v>0</v>
      </c>
      <c r="U68" s="894">
        <v>0</v>
      </c>
      <c r="V68" s="894">
        <v>0</v>
      </c>
      <c r="W68" s="894">
        <v>0</v>
      </c>
      <c r="X68" s="894">
        <v>0</v>
      </c>
      <c r="Y68" s="894">
        <v>0</v>
      </c>
      <c r="Z68" s="894">
        <v>0</v>
      </c>
      <c r="AA68" s="894">
        <v>0</v>
      </c>
      <c r="AB68" s="898">
        <v>0</v>
      </c>
      <c r="AC68" s="891"/>
      <c r="AD68" s="914">
        <v>0</v>
      </c>
    </row>
    <row r="69" spans="1:72">
      <c r="A69" s="2"/>
      <c r="B69" s="98" t="s">
        <v>11</v>
      </c>
      <c r="C69" s="82">
        <v>0</v>
      </c>
      <c r="D69" s="26">
        <v>0</v>
      </c>
      <c r="E69" s="26">
        <v>0</v>
      </c>
      <c r="F69" s="26">
        <v>0</v>
      </c>
      <c r="G69" s="26">
        <v>0</v>
      </c>
      <c r="H69" s="26">
        <v>0</v>
      </c>
      <c r="I69" s="26">
        <v>0</v>
      </c>
      <c r="J69" s="26">
        <v>0</v>
      </c>
      <c r="K69" s="26">
        <v>0</v>
      </c>
      <c r="L69" s="26">
        <v>0</v>
      </c>
      <c r="M69" s="26">
        <v>0</v>
      </c>
      <c r="N69" s="26">
        <v>0</v>
      </c>
      <c r="O69" s="894">
        <v>0</v>
      </c>
      <c r="P69" s="26">
        <v>0</v>
      </c>
      <c r="Q69" s="26">
        <v>0</v>
      </c>
      <c r="R69" s="77">
        <v>0</v>
      </c>
      <c r="T69" s="897">
        <v>0</v>
      </c>
      <c r="U69" s="894">
        <v>0</v>
      </c>
      <c r="V69" s="894">
        <v>0</v>
      </c>
      <c r="W69" s="894">
        <v>0</v>
      </c>
      <c r="X69" s="894">
        <v>0</v>
      </c>
      <c r="Y69" s="894">
        <v>0</v>
      </c>
      <c r="Z69" s="894">
        <v>0</v>
      </c>
      <c r="AA69" s="894">
        <v>0</v>
      </c>
      <c r="AB69" s="898">
        <v>0</v>
      </c>
      <c r="AC69" s="891"/>
      <c r="AD69" s="914">
        <v>0</v>
      </c>
    </row>
    <row r="70" spans="1:72">
      <c r="A70" s="2"/>
      <c r="B70" s="98" t="s">
        <v>12</v>
      </c>
      <c r="C70" s="82">
        <v>0</v>
      </c>
      <c r="D70" s="26">
        <v>0</v>
      </c>
      <c r="E70" s="26">
        <v>0</v>
      </c>
      <c r="F70" s="26">
        <v>0</v>
      </c>
      <c r="G70" s="26">
        <v>0</v>
      </c>
      <c r="H70" s="26">
        <v>0</v>
      </c>
      <c r="I70" s="26">
        <v>0</v>
      </c>
      <c r="J70" s="26">
        <v>0</v>
      </c>
      <c r="K70" s="26">
        <v>0</v>
      </c>
      <c r="L70" s="26">
        <v>0</v>
      </c>
      <c r="M70" s="26">
        <v>0</v>
      </c>
      <c r="N70" s="26">
        <v>0</v>
      </c>
      <c r="O70" s="894">
        <v>0</v>
      </c>
      <c r="P70" s="26">
        <v>0</v>
      </c>
      <c r="Q70" s="26">
        <v>0</v>
      </c>
      <c r="R70" s="77">
        <v>0</v>
      </c>
      <c r="T70" s="897">
        <v>0</v>
      </c>
      <c r="U70" s="894">
        <v>0</v>
      </c>
      <c r="V70" s="894">
        <v>0</v>
      </c>
      <c r="W70" s="894">
        <v>0</v>
      </c>
      <c r="X70" s="894">
        <v>0</v>
      </c>
      <c r="Y70" s="894">
        <v>0</v>
      </c>
      <c r="Z70" s="894">
        <v>0</v>
      </c>
      <c r="AA70" s="894">
        <v>0</v>
      </c>
      <c r="AB70" s="898">
        <v>0</v>
      </c>
      <c r="AC70" s="891"/>
      <c r="AD70" s="914">
        <v>0</v>
      </c>
    </row>
    <row r="71" spans="1:72">
      <c r="A71" s="2"/>
      <c r="B71" s="98" t="s">
        <v>13</v>
      </c>
      <c r="C71" s="81">
        <v>190</v>
      </c>
      <c r="D71" s="9">
        <v>146</v>
      </c>
      <c r="E71" s="9">
        <v>162</v>
      </c>
      <c r="F71" s="9">
        <v>123</v>
      </c>
      <c r="G71" s="9">
        <v>124</v>
      </c>
      <c r="H71" s="9">
        <v>181</v>
      </c>
      <c r="I71" s="9">
        <v>203</v>
      </c>
      <c r="J71" s="9">
        <v>126</v>
      </c>
      <c r="K71" s="9">
        <v>157</v>
      </c>
      <c r="L71" s="9">
        <v>129</v>
      </c>
      <c r="M71" s="9">
        <v>159</v>
      </c>
      <c r="N71" s="9">
        <v>171</v>
      </c>
      <c r="O71" s="875">
        <v>73</v>
      </c>
      <c r="P71" s="495"/>
      <c r="Q71" s="495"/>
      <c r="R71" s="496"/>
      <c r="T71" s="899">
        <v>87</v>
      </c>
      <c r="U71" s="892">
        <v>159</v>
      </c>
      <c r="V71" s="892">
        <v>235</v>
      </c>
      <c r="W71" s="892">
        <v>157</v>
      </c>
      <c r="X71" s="892">
        <v>74</v>
      </c>
      <c r="Y71" s="892">
        <v>96</v>
      </c>
      <c r="Z71" s="892">
        <v>188</v>
      </c>
      <c r="AA71" s="892">
        <v>211</v>
      </c>
      <c r="AB71" s="916">
        <v>164</v>
      </c>
      <c r="AC71" s="891"/>
      <c r="AD71" s="918">
        <f t="shared" ref="AD71:AD73" si="112">AVERAGE(T71:AB71,C71:M71)</f>
        <v>153.55000000000001</v>
      </c>
    </row>
    <row r="72" spans="1:72">
      <c r="A72" s="2"/>
      <c r="B72" s="98" t="s">
        <v>14</v>
      </c>
      <c r="C72" s="81">
        <v>321</v>
      </c>
      <c r="D72" s="9">
        <v>205</v>
      </c>
      <c r="E72" s="9">
        <v>300</v>
      </c>
      <c r="F72" s="9">
        <v>311</v>
      </c>
      <c r="G72" s="9">
        <v>219</v>
      </c>
      <c r="H72" s="9">
        <v>191</v>
      </c>
      <c r="I72" s="9">
        <v>289</v>
      </c>
      <c r="J72" s="9">
        <v>290</v>
      </c>
      <c r="K72" s="9">
        <v>278</v>
      </c>
      <c r="L72" s="9">
        <v>293</v>
      </c>
      <c r="M72" s="9">
        <v>237</v>
      </c>
      <c r="N72" s="9">
        <v>327</v>
      </c>
      <c r="O72" s="875">
        <v>228</v>
      </c>
      <c r="P72" s="495"/>
      <c r="Q72" s="495"/>
      <c r="R72" s="496"/>
      <c r="T72" s="899">
        <v>331</v>
      </c>
      <c r="U72" s="892">
        <v>249</v>
      </c>
      <c r="V72" s="892">
        <v>258</v>
      </c>
      <c r="W72" s="892">
        <v>298</v>
      </c>
      <c r="X72" s="892">
        <v>328</v>
      </c>
      <c r="Y72" s="892">
        <v>253</v>
      </c>
      <c r="Z72" s="892">
        <v>317</v>
      </c>
      <c r="AA72" s="892">
        <v>285</v>
      </c>
      <c r="AB72" s="916">
        <v>222</v>
      </c>
      <c r="AC72" s="891"/>
      <c r="AD72" s="918">
        <f t="shared" si="112"/>
        <v>273.75</v>
      </c>
    </row>
    <row r="73" spans="1:72" ht="15.75" thickBot="1">
      <c r="A73" s="2"/>
      <c r="B73" s="105" t="s">
        <v>15</v>
      </c>
      <c r="C73" s="83">
        <v>501</v>
      </c>
      <c r="D73" s="78">
        <v>307</v>
      </c>
      <c r="E73" s="78">
        <v>334</v>
      </c>
      <c r="F73" s="78">
        <v>380</v>
      </c>
      <c r="G73" s="78">
        <v>379</v>
      </c>
      <c r="H73" s="78">
        <v>258</v>
      </c>
      <c r="I73" s="78">
        <v>370</v>
      </c>
      <c r="J73" s="78">
        <v>366</v>
      </c>
      <c r="K73" s="78">
        <v>319</v>
      </c>
      <c r="L73" s="78">
        <v>323</v>
      </c>
      <c r="M73" s="78">
        <v>334</v>
      </c>
      <c r="N73" s="9">
        <v>337</v>
      </c>
      <c r="O73" s="933">
        <v>381</v>
      </c>
      <c r="P73" s="499"/>
      <c r="Q73" s="499"/>
      <c r="R73" s="500"/>
      <c r="T73" s="900">
        <v>443</v>
      </c>
      <c r="U73" s="901">
        <v>315</v>
      </c>
      <c r="V73" s="901">
        <v>381</v>
      </c>
      <c r="W73" s="901">
        <v>425</v>
      </c>
      <c r="X73" s="901">
        <v>441</v>
      </c>
      <c r="Y73" s="901">
        <v>388</v>
      </c>
      <c r="Z73" s="901">
        <v>404</v>
      </c>
      <c r="AA73" s="901">
        <v>430</v>
      </c>
      <c r="AB73" s="917">
        <v>415</v>
      </c>
      <c r="AC73" s="891"/>
      <c r="AD73" s="918">
        <f t="shared" si="112"/>
        <v>375.65</v>
      </c>
    </row>
    <row r="74" spans="1:72">
      <c r="A74" s="2"/>
      <c r="B74" s="180" t="s">
        <v>82</v>
      </c>
      <c r="C74" s="80">
        <f t="shared" ref="C74:R74" si="113">SUM(C62:C73)</f>
        <v>2537</v>
      </c>
      <c r="D74" s="75">
        <f t="shared" si="113"/>
        <v>1844</v>
      </c>
      <c r="E74" s="75">
        <f t="shared" si="113"/>
        <v>2230</v>
      </c>
      <c r="F74" s="75">
        <f t="shared" si="113"/>
        <v>2288</v>
      </c>
      <c r="G74" s="75">
        <f t="shared" si="113"/>
        <v>1895</v>
      </c>
      <c r="H74" s="75">
        <f t="shared" si="113"/>
        <v>1980</v>
      </c>
      <c r="I74" s="75">
        <f t="shared" si="113"/>
        <v>2236</v>
      </c>
      <c r="J74" s="75">
        <f t="shared" si="113"/>
        <v>2075</v>
      </c>
      <c r="K74" s="75">
        <f t="shared" si="113"/>
        <v>2021</v>
      </c>
      <c r="L74" s="75">
        <f t="shared" si="113"/>
        <v>2053</v>
      </c>
      <c r="M74" s="75">
        <f t="shared" si="113"/>
        <v>1804</v>
      </c>
      <c r="N74" s="75">
        <f t="shared" si="113"/>
        <v>2221</v>
      </c>
      <c r="O74" s="75">
        <f t="shared" si="113"/>
        <v>1878</v>
      </c>
      <c r="P74" s="75">
        <f t="shared" si="113"/>
        <v>0</v>
      </c>
      <c r="Q74" s="75">
        <f t="shared" si="113"/>
        <v>0</v>
      </c>
      <c r="R74" s="79">
        <f t="shared" si="113"/>
        <v>0</v>
      </c>
      <c r="T74" s="876">
        <f>SUM(T62:T73)</f>
        <v>2179</v>
      </c>
      <c r="U74" s="902">
        <f t="shared" ref="U74" si="114">SUM(U62:U73)</f>
        <v>1958</v>
      </c>
      <c r="V74" s="902">
        <f t="shared" ref="V74" si="115">SUM(V62:V73)</f>
        <v>2256</v>
      </c>
      <c r="W74" s="902">
        <f t="shared" ref="W74" si="116">SUM(W62:W73)</f>
        <v>2286</v>
      </c>
      <c r="X74" s="902">
        <f t="shared" ref="X74" si="117">SUM(X62:X73)</f>
        <v>2240</v>
      </c>
      <c r="Y74" s="902">
        <f t="shared" ref="Y74" si="118">SUM(Y62:Y73)</f>
        <v>2232</v>
      </c>
      <c r="Z74" s="902">
        <f t="shared" ref="Z74" si="119">SUM(Z62:Z73)</f>
        <v>2022</v>
      </c>
      <c r="AA74" s="902">
        <f t="shared" ref="AA74" si="120">SUM(AA62:AA73)</f>
        <v>2195</v>
      </c>
      <c r="AB74" s="903">
        <f t="shared" ref="AB74" si="121">SUM(AB62:AB73)</f>
        <v>2267</v>
      </c>
      <c r="AC74" s="891"/>
      <c r="AD74" s="1213">
        <f>SUM(AD62:AD73)</f>
        <v>2129.9</v>
      </c>
    </row>
    <row r="75" spans="1:72" ht="15.75" thickBot="1">
      <c r="A75" s="2"/>
      <c r="B75" s="181" t="s">
        <v>63</v>
      </c>
      <c r="C75" s="222" t="s">
        <v>16</v>
      </c>
      <c r="D75" s="220">
        <f>(D74-C74)/C74</f>
        <v>-0.27315727236893972</v>
      </c>
      <c r="E75" s="220">
        <f t="shared" ref="E75:R75" si="122">(E74-D74)/D74</f>
        <v>0.20932754880694143</v>
      </c>
      <c r="F75" s="220">
        <f t="shared" si="122"/>
        <v>2.6008968609865471E-2</v>
      </c>
      <c r="G75" s="220">
        <f t="shared" si="122"/>
        <v>-0.17176573426573427</v>
      </c>
      <c r="H75" s="220">
        <f t="shared" si="122"/>
        <v>4.4854881266490766E-2</v>
      </c>
      <c r="I75" s="220">
        <f t="shared" si="122"/>
        <v>0.12929292929292929</v>
      </c>
      <c r="J75" s="220">
        <f t="shared" si="122"/>
        <v>-7.2003577817531306E-2</v>
      </c>
      <c r="K75" s="220">
        <f t="shared" si="122"/>
        <v>-2.6024096385542168E-2</v>
      </c>
      <c r="L75" s="220">
        <f t="shared" si="122"/>
        <v>1.583374567046017E-2</v>
      </c>
      <c r="M75" s="220">
        <f t="shared" si="122"/>
        <v>-0.12128592303945446</v>
      </c>
      <c r="N75" s="220">
        <f t="shared" si="122"/>
        <v>0.23115299334811529</v>
      </c>
      <c r="O75" s="910">
        <f t="shared" si="122"/>
        <v>-0.15443493921656912</v>
      </c>
      <c r="P75" s="220">
        <f t="shared" si="122"/>
        <v>-1</v>
      </c>
      <c r="Q75" s="220" t="e">
        <f t="shared" si="122"/>
        <v>#DIV/0!</v>
      </c>
      <c r="R75" s="221" t="e">
        <f t="shared" si="122"/>
        <v>#DIV/0!</v>
      </c>
      <c r="T75" s="912" t="s">
        <v>16</v>
      </c>
      <c r="U75" s="910">
        <f>(U74-T74)/T74</f>
        <v>-0.10142267094997705</v>
      </c>
      <c r="V75" s="910">
        <f t="shared" ref="V75" si="123">(V74-U74)/U74</f>
        <v>0.15219611848825332</v>
      </c>
      <c r="W75" s="910">
        <f t="shared" ref="W75" si="124">(W74-V74)/V74</f>
        <v>1.3297872340425532E-2</v>
      </c>
      <c r="X75" s="910">
        <f>(X74-W74)/W74</f>
        <v>-2.0122484689413824E-2</v>
      </c>
      <c r="Y75" s="910">
        <f t="shared" ref="Y75" si="125">(Y74-X74)/X74</f>
        <v>-3.5714285714285713E-3</v>
      </c>
      <c r="Z75" s="910">
        <f t="shared" ref="Z75" si="126">(Z74-Y74)/Y74</f>
        <v>-9.4086021505376344E-2</v>
      </c>
      <c r="AA75" s="910">
        <f t="shared" ref="AA75" si="127">(AA74-Z74)/Z74</f>
        <v>8.5558852621167164E-2</v>
      </c>
      <c r="AB75" s="911">
        <f>(AB74-AA74)/AA74</f>
        <v>3.2801822323462418E-2</v>
      </c>
      <c r="AC75" s="891"/>
      <c r="AD75" s="1214"/>
    </row>
    <row r="76" spans="1:72" ht="38.25" customHeight="1" thickBot="1">
      <c r="A76" s="6"/>
      <c r="B76" s="2"/>
      <c r="C76" s="7"/>
      <c r="D76" s="8"/>
      <c r="E76" s="8"/>
      <c r="F76" s="8"/>
      <c r="G76" s="8"/>
      <c r="H76" s="8"/>
      <c r="I76" s="8"/>
      <c r="J76" s="8"/>
      <c r="K76" s="8"/>
      <c r="L76" s="8"/>
      <c r="M76" s="8"/>
      <c r="N76" s="2"/>
      <c r="O76" s="1"/>
      <c r="P76" s="2"/>
      <c r="Q76" s="2"/>
      <c r="R76" s="2"/>
    </row>
    <row r="77" spans="1:72" s="48" customFormat="1" ht="25.5" customHeight="1" thickBot="1">
      <c r="B77" s="1222" t="s">
        <v>83</v>
      </c>
      <c r="C77" s="1223"/>
      <c r="D77" s="1223"/>
      <c r="E77" s="1223"/>
      <c r="F77" s="1223"/>
      <c r="G77" s="1223"/>
      <c r="H77" s="1223"/>
      <c r="I77" s="1223"/>
      <c r="J77" s="1223"/>
      <c r="K77" s="1223"/>
      <c r="L77" s="1223"/>
      <c r="M77" s="1223"/>
      <c r="N77" s="1223"/>
      <c r="O77" s="1223"/>
      <c r="P77" s="1223"/>
      <c r="Q77" s="1223"/>
      <c r="R77" s="1224"/>
      <c r="S77" s="47"/>
      <c r="T77" s="1215" t="s">
        <v>369</v>
      </c>
      <c r="U77" s="1216"/>
      <c r="V77" s="1216"/>
      <c r="W77" s="1216"/>
      <c r="X77" s="1216"/>
      <c r="Y77" s="1216"/>
      <c r="Z77" s="1216"/>
      <c r="AA77" s="1216"/>
      <c r="AB77" s="1217"/>
      <c r="AC77" s="895"/>
      <c r="AD77" s="919" t="s">
        <v>370</v>
      </c>
      <c r="AJ77" s="895"/>
      <c r="AK77" s="895"/>
      <c r="AL77" s="895"/>
      <c r="AM77" s="895"/>
      <c r="AN77" s="895"/>
      <c r="AO77" s="895"/>
      <c r="AV77" s="921">
        <v>2001</v>
      </c>
      <c r="AW77" s="921">
        <v>2002</v>
      </c>
      <c r="AX77" s="921">
        <v>2003</v>
      </c>
      <c r="AY77" s="921">
        <v>2004</v>
      </c>
      <c r="AZ77" s="921">
        <v>2005</v>
      </c>
      <c r="BA77" s="921">
        <v>2006</v>
      </c>
      <c r="BB77" s="921">
        <v>2007</v>
      </c>
      <c r="BC77" s="921">
        <v>2008</v>
      </c>
      <c r="BD77" s="921">
        <v>2009</v>
      </c>
      <c r="BE77" s="921">
        <v>2010</v>
      </c>
      <c r="BF77" s="921">
        <v>2011</v>
      </c>
      <c r="BG77" s="921">
        <v>2012</v>
      </c>
      <c r="BH77" s="921">
        <v>2013</v>
      </c>
      <c r="BI77" s="921">
        <v>2014</v>
      </c>
      <c r="BJ77" s="921">
        <v>2015</v>
      </c>
      <c r="BK77" s="921">
        <v>2016</v>
      </c>
      <c r="BL77" s="921">
        <v>2017</v>
      </c>
      <c r="BM77" s="921">
        <v>2018</v>
      </c>
      <c r="BN77" s="921">
        <v>2019</v>
      </c>
      <c r="BO77" s="921">
        <v>2020</v>
      </c>
      <c r="BP77" s="921">
        <v>2021</v>
      </c>
      <c r="BQ77" s="921">
        <v>2022</v>
      </c>
      <c r="BR77" s="921">
        <v>2023</v>
      </c>
      <c r="BS77" s="921">
        <v>2024</v>
      </c>
      <c r="BT77" s="921">
        <v>2025</v>
      </c>
    </row>
    <row r="78" spans="1:72" ht="15.75" thickBot="1">
      <c r="A78" s="3"/>
      <c r="B78" s="33" t="s">
        <v>44</v>
      </c>
      <c r="C78" s="174">
        <v>2010</v>
      </c>
      <c r="D78" s="175">
        <v>2011</v>
      </c>
      <c r="E78" s="175">
        <v>2012</v>
      </c>
      <c r="F78" s="175">
        <v>2013</v>
      </c>
      <c r="G78" s="175">
        <v>2014</v>
      </c>
      <c r="H78" s="175">
        <v>2015</v>
      </c>
      <c r="I78" s="175">
        <v>2016</v>
      </c>
      <c r="J78" s="175">
        <v>2017</v>
      </c>
      <c r="K78" s="175">
        <v>2018</v>
      </c>
      <c r="L78" s="175">
        <v>2019</v>
      </c>
      <c r="M78" s="175">
        <v>2020</v>
      </c>
      <c r="N78" s="175">
        <v>2021</v>
      </c>
      <c r="O78" s="175">
        <v>2022</v>
      </c>
      <c r="P78" s="175">
        <v>2023</v>
      </c>
      <c r="Q78" s="175">
        <v>2024</v>
      </c>
      <c r="R78" s="176">
        <v>2025</v>
      </c>
      <c r="T78" s="907">
        <v>2001</v>
      </c>
      <c r="U78" s="908">
        <v>2002</v>
      </c>
      <c r="V78" s="908">
        <v>2003</v>
      </c>
      <c r="W78" s="908">
        <v>2004</v>
      </c>
      <c r="X78" s="908">
        <v>2005</v>
      </c>
      <c r="Y78" s="908">
        <v>2006</v>
      </c>
      <c r="Z78" s="908">
        <v>2007</v>
      </c>
      <c r="AA78" s="908">
        <v>2008</v>
      </c>
      <c r="AB78" s="909">
        <v>2009</v>
      </c>
      <c r="AC78" s="891"/>
      <c r="AD78" s="913" t="s">
        <v>35</v>
      </c>
      <c r="AV78" s="922">
        <f>T91</f>
        <v>2155</v>
      </c>
      <c r="AW78" s="922">
        <f t="shared" ref="AW78" si="128">U91</f>
        <v>1883</v>
      </c>
      <c r="AX78" s="922">
        <f t="shared" ref="AX78" si="129">V91</f>
        <v>2134</v>
      </c>
      <c r="AY78" s="922">
        <f t="shared" ref="AY78" si="130">W91</f>
        <v>2251</v>
      </c>
      <c r="AZ78" s="922">
        <f t="shared" ref="AZ78" si="131">X91</f>
        <v>2214</v>
      </c>
      <c r="BA78" s="922">
        <f t="shared" ref="BA78" si="132">Y91</f>
        <v>2151</v>
      </c>
      <c r="BB78" s="922">
        <f t="shared" ref="BB78" si="133">Z91</f>
        <v>1984</v>
      </c>
      <c r="BC78" s="922">
        <f t="shared" ref="BC78" si="134">AA91</f>
        <v>2141</v>
      </c>
      <c r="BD78" s="922">
        <f t="shared" ref="BD78" si="135">AB91</f>
        <v>2180</v>
      </c>
      <c r="BE78" s="922">
        <f>C91</f>
        <v>2496</v>
      </c>
      <c r="BF78" s="922">
        <f t="shared" ref="BF78" si="136">D91</f>
        <v>1799</v>
      </c>
      <c r="BG78" s="922">
        <f t="shared" ref="BG78" si="137">E91</f>
        <v>2167</v>
      </c>
      <c r="BH78" s="922">
        <f t="shared" ref="BH78" si="138">F91</f>
        <v>2288</v>
      </c>
      <c r="BI78" s="922">
        <f t="shared" ref="BI78" si="139">G91</f>
        <v>1863</v>
      </c>
      <c r="BJ78" s="922">
        <f t="shared" ref="BJ78" si="140">H91</f>
        <v>1950</v>
      </c>
      <c r="BK78" s="922">
        <f t="shared" ref="BK78" si="141">I91</f>
        <v>2130</v>
      </c>
      <c r="BL78" s="922">
        <f t="shared" ref="BL78" si="142">J91</f>
        <v>2047</v>
      </c>
      <c r="BM78" s="922">
        <f t="shared" ref="BM78" si="143">K91</f>
        <v>1973</v>
      </c>
      <c r="BN78" s="922">
        <f t="shared" ref="BN78" si="144">L91</f>
        <v>2007</v>
      </c>
      <c r="BO78" s="922">
        <f t="shared" ref="BO78" si="145">M91</f>
        <v>1790</v>
      </c>
      <c r="BP78" s="922">
        <f t="shared" ref="BP78" si="146">N91</f>
        <v>2214</v>
      </c>
      <c r="BQ78" s="922">
        <f t="shared" ref="BQ78" si="147">O91</f>
        <v>1843</v>
      </c>
      <c r="BR78" s="922">
        <f t="shared" ref="BR78" si="148">P91</f>
        <v>0</v>
      </c>
      <c r="BS78" s="922">
        <f t="shared" ref="BS78" si="149">Q91</f>
        <v>0</v>
      </c>
      <c r="BT78" s="922">
        <f t="shared" ref="BT78" si="150">R91</f>
        <v>0</v>
      </c>
    </row>
    <row r="79" spans="1:72">
      <c r="A79" s="2"/>
      <c r="B79" s="788" t="s">
        <v>4</v>
      </c>
      <c r="C79" s="84">
        <v>477</v>
      </c>
      <c r="D79" s="75">
        <v>397</v>
      </c>
      <c r="E79" s="75">
        <v>350</v>
      </c>
      <c r="F79" s="75">
        <v>381</v>
      </c>
      <c r="G79" s="75">
        <v>311</v>
      </c>
      <c r="H79" s="75">
        <v>368</v>
      </c>
      <c r="I79" s="75">
        <v>319</v>
      </c>
      <c r="J79" s="75">
        <v>439</v>
      </c>
      <c r="K79" s="75">
        <v>286</v>
      </c>
      <c r="L79" s="75">
        <v>392</v>
      </c>
      <c r="M79" s="75">
        <v>312</v>
      </c>
      <c r="N79" s="76">
        <v>407</v>
      </c>
      <c r="O79" s="76">
        <v>399</v>
      </c>
      <c r="P79" s="546"/>
      <c r="Q79" s="546"/>
      <c r="R79" s="547"/>
      <c r="T79" s="876">
        <v>347</v>
      </c>
      <c r="U79" s="902">
        <v>316</v>
      </c>
      <c r="V79" s="902">
        <v>426</v>
      </c>
      <c r="W79" s="902">
        <v>348</v>
      </c>
      <c r="X79" s="902">
        <v>351</v>
      </c>
      <c r="Y79" s="902">
        <v>424</v>
      </c>
      <c r="Z79" s="902">
        <v>301</v>
      </c>
      <c r="AA79" s="902">
        <v>319</v>
      </c>
      <c r="AB79" s="903">
        <v>444</v>
      </c>
      <c r="AC79" s="891"/>
      <c r="AD79" s="918">
        <f>AVERAGE(T79:AB79,C79:M79)</f>
        <v>365.4</v>
      </c>
    </row>
    <row r="80" spans="1:72">
      <c r="A80" s="2"/>
      <c r="B80" s="186" t="s">
        <v>5</v>
      </c>
      <c r="C80" s="85">
        <v>365</v>
      </c>
      <c r="D80" s="9">
        <v>283</v>
      </c>
      <c r="E80" s="9">
        <v>451</v>
      </c>
      <c r="F80" s="9">
        <v>372</v>
      </c>
      <c r="G80" s="9">
        <v>280</v>
      </c>
      <c r="H80" s="9">
        <v>364</v>
      </c>
      <c r="I80" s="9">
        <v>313</v>
      </c>
      <c r="J80" s="9">
        <v>281</v>
      </c>
      <c r="K80" s="9">
        <v>391</v>
      </c>
      <c r="L80" s="9">
        <v>268</v>
      </c>
      <c r="M80" s="9">
        <v>250</v>
      </c>
      <c r="N80" s="56">
        <v>286</v>
      </c>
      <c r="O80" s="896">
        <v>279</v>
      </c>
      <c r="P80" s="495"/>
      <c r="Q80" s="495"/>
      <c r="R80" s="496"/>
      <c r="T80" s="899">
        <v>323</v>
      </c>
      <c r="U80" s="892">
        <v>267</v>
      </c>
      <c r="V80" s="892">
        <v>352</v>
      </c>
      <c r="W80" s="892">
        <v>353</v>
      </c>
      <c r="X80" s="892">
        <v>389</v>
      </c>
      <c r="Y80" s="892">
        <v>396</v>
      </c>
      <c r="Z80" s="892">
        <v>247</v>
      </c>
      <c r="AA80" s="892">
        <v>293</v>
      </c>
      <c r="AB80" s="916">
        <v>354</v>
      </c>
      <c r="AC80" s="891"/>
      <c r="AD80" s="918">
        <f t="shared" ref="AD80:AD83" si="151">AVERAGE(T80:AB80,C80:M80)</f>
        <v>329.6</v>
      </c>
    </row>
    <row r="81" spans="1:30">
      <c r="A81" s="2"/>
      <c r="B81" s="187" t="s">
        <v>6</v>
      </c>
      <c r="C81" s="85">
        <v>325</v>
      </c>
      <c r="D81" s="9">
        <v>278</v>
      </c>
      <c r="E81" s="9">
        <v>250</v>
      </c>
      <c r="F81" s="9">
        <v>336</v>
      </c>
      <c r="G81" s="9">
        <v>265</v>
      </c>
      <c r="H81" s="9">
        <v>291</v>
      </c>
      <c r="I81" s="9">
        <v>318</v>
      </c>
      <c r="J81" s="9">
        <v>237</v>
      </c>
      <c r="K81" s="9">
        <v>307</v>
      </c>
      <c r="L81" s="9">
        <v>266</v>
      </c>
      <c r="M81" s="9">
        <v>271</v>
      </c>
      <c r="N81" s="56">
        <v>298</v>
      </c>
      <c r="O81" s="896">
        <v>244</v>
      </c>
      <c r="P81" s="495"/>
      <c r="Q81" s="495"/>
      <c r="R81" s="496"/>
      <c r="T81" s="899">
        <v>241</v>
      </c>
      <c r="U81" s="892">
        <v>278</v>
      </c>
      <c r="V81" s="892">
        <v>223</v>
      </c>
      <c r="W81" s="892">
        <v>340</v>
      </c>
      <c r="X81" s="892">
        <v>294</v>
      </c>
      <c r="Y81" s="892">
        <v>304</v>
      </c>
      <c r="Z81" s="892">
        <v>300</v>
      </c>
      <c r="AA81" s="892">
        <v>308</v>
      </c>
      <c r="AB81" s="916">
        <v>311</v>
      </c>
      <c r="AC81" s="891"/>
      <c r="AD81" s="918">
        <f t="shared" si="151"/>
        <v>287.14999999999998</v>
      </c>
    </row>
    <row r="82" spans="1:30">
      <c r="A82" s="2"/>
      <c r="B82" s="187" t="s">
        <v>7</v>
      </c>
      <c r="C82" s="85">
        <v>193</v>
      </c>
      <c r="D82" s="9">
        <v>142</v>
      </c>
      <c r="E82" s="9">
        <v>262</v>
      </c>
      <c r="F82" s="9">
        <v>256</v>
      </c>
      <c r="G82" s="9">
        <v>193</v>
      </c>
      <c r="H82" s="9">
        <v>183</v>
      </c>
      <c r="I82" s="9">
        <v>250</v>
      </c>
      <c r="J82" s="9">
        <v>230</v>
      </c>
      <c r="K82" s="9">
        <v>166</v>
      </c>
      <c r="L82" s="9">
        <v>217</v>
      </c>
      <c r="M82" s="9">
        <v>139</v>
      </c>
      <c r="N82" s="56">
        <v>241</v>
      </c>
      <c r="O82" s="896">
        <v>202</v>
      </c>
      <c r="P82" s="495"/>
      <c r="Q82" s="495"/>
      <c r="R82" s="496"/>
      <c r="T82" s="899">
        <v>253</v>
      </c>
      <c r="U82" s="892">
        <v>225</v>
      </c>
      <c r="V82" s="892">
        <v>195</v>
      </c>
      <c r="W82" s="892">
        <v>238</v>
      </c>
      <c r="X82" s="892">
        <v>218</v>
      </c>
      <c r="Y82" s="892">
        <v>221</v>
      </c>
      <c r="Z82" s="892">
        <v>136</v>
      </c>
      <c r="AA82" s="892">
        <v>240</v>
      </c>
      <c r="AB82" s="916">
        <v>219</v>
      </c>
      <c r="AC82" s="891"/>
      <c r="AD82" s="918">
        <f t="shared" si="151"/>
        <v>208.8</v>
      </c>
    </row>
    <row r="83" spans="1:30">
      <c r="A83" s="2"/>
      <c r="B83" s="187" t="s">
        <v>8</v>
      </c>
      <c r="C83" s="85">
        <v>169</v>
      </c>
      <c r="D83" s="9">
        <v>103</v>
      </c>
      <c r="E83" s="9">
        <v>130</v>
      </c>
      <c r="F83" s="9">
        <v>190</v>
      </c>
      <c r="G83" s="9">
        <v>160</v>
      </c>
      <c r="H83" s="9">
        <v>128</v>
      </c>
      <c r="I83" s="9">
        <v>135</v>
      </c>
      <c r="J83" s="9">
        <v>108</v>
      </c>
      <c r="K83" s="9">
        <v>108</v>
      </c>
      <c r="L83" s="9">
        <v>158</v>
      </c>
      <c r="M83" s="9">
        <v>100</v>
      </c>
      <c r="N83" s="56">
        <v>169</v>
      </c>
      <c r="O83" s="875">
        <v>88</v>
      </c>
      <c r="P83" s="495"/>
      <c r="Q83" s="495"/>
      <c r="R83" s="496"/>
      <c r="T83" s="899">
        <v>133</v>
      </c>
      <c r="U83" s="892">
        <v>154</v>
      </c>
      <c r="V83" s="892">
        <v>138</v>
      </c>
      <c r="W83" s="892">
        <v>150</v>
      </c>
      <c r="X83" s="892">
        <v>143</v>
      </c>
      <c r="Y83" s="892">
        <v>135</v>
      </c>
      <c r="Z83" s="892">
        <v>116</v>
      </c>
      <c r="AA83" s="892">
        <v>95</v>
      </c>
      <c r="AB83" s="916">
        <v>119</v>
      </c>
      <c r="AC83" s="891"/>
      <c r="AD83" s="918">
        <f t="shared" si="151"/>
        <v>133.6</v>
      </c>
    </row>
    <row r="84" spans="1:30">
      <c r="A84" s="2"/>
      <c r="B84" s="187" t="s">
        <v>9</v>
      </c>
      <c r="C84" s="86">
        <v>0</v>
      </c>
      <c r="D84" s="26">
        <v>0</v>
      </c>
      <c r="E84" s="26">
        <v>0</v>
      </c>
      <c r="F84" s="26">
        <v>0</v>
      </c>
      <c r="G84" s="26">
        <v>0</v>
      </c>
      <c r="H84" s="26">
        <v>0</v>
      </c>
      <c r="I84" s="26">
        <v>0</v>
      </c>
      <c r="J84" s="26">
        <v>0</v>
      </c>
      <c r="K84" s="26">
        <v>0</v>
      </c>
      <c r="L84" s="26">
        <v>0</v>
      </c>
      <c r="M84" s="26">
        <v>0</v>
      </c>
      <c r="N84" s="26">
        <v>0</v>
      </c>
      <c r="O84" s="894">
        <v>0</v>
      </c>
      <c r="P84" s="26">
        <v>0</v>
      </c>
      <c r="Q84" s="26">
        <v>0</v>
      </c>
      <c r="R84" s="77">
        <v>0</v>
      </c>
      <c r="T84" s="897">
        <v>0</v>
      </c>
      <c r="U84" s="894">
        <v>0</v>
      </c>
      <c r="V84" s="894">
        <v>0</v>
      </c>
      <c r="W84" s="894">
        <v>0</v>
      </c>
      <c r="X84" s="894">
        <v>0</v>
      </c>
      <c r="Y84" s="894">
        <v>0</v>
      </c>
      <c r="Z84" s="894">
        <v>0</v>
      </c>
      <c r="AA84" s="894">
        <v>0</v>
      </c>
      <c r="AB84" s="898">
        <v>0</v>
      </c>
      <c r="AC84" s="891"/>
      <c r="AD84" s="914">
        <v>0</v>
      </c>
    </row>
    <row r="85" spans="1:30">
      <c r="A85" s="2"/>
      <c r="B85" s="187" t="s">
        <v>10</v>
      </c>
      <c r="C85" s="86">
        <v>0</v>
      </c>
      <c r="D85" s="26">
        <v>0</v>
      </c>
      <c r="E85" s="26">
        <v>0</v>
      </c>
      <c r="F85" s="26">
        <v>0</v>
      </c>
      <c r="G85" s="26">
        <v>0</v>
      </c>
      <c r="H85" s="26">
        <v>0</v>
      </c>
      <c r="I85" s="26">
        <v>0</v>
      </c>
      <c r="J85" s="26">
        <v>0</v>
      </c>
      <c r="K85" s="26">
        <v>0</v>
      </c>
      <c r="L85" s="26">
        <v>0</v>
      </c>
      <c r="M85" s="26">
        <v>0</v>
      </c>
      <c r="N85" s="26">
        <v>0</v>
      </c>
      <c r="O85" s="894">
        <v>0</v>
      </c>
      <c r="P85" s="26">
        <v>0</v>
      </c>
      <c r="Q85" s="26">
        <v>0</v>
      </c>
      <c r="R85" s="77">
        <v>0</v>
      </c>
      <c r="T85" s="897">
        <v>0</v>
      </c>
      <c r="U85" s="894">
        <v>0</v>
      </c>
      <c r="V85" s="894">
        <v>0</v>
      </c>
      <c r="W85" s="894">
        <v>0</v>
      </c>
      <c r="X85" s="894">
        <v>0</v>
      </c>
      <c r="Y85" s="894">
        <v>0</v>
      </c>
      <c r="Z85" s="894">
        <v>0</v>
      </c>
      <c r="AA85" s="894">
        <v>0</v>
      </c>
      <c r="AB85" s="898">
        <v>0</v>
      </c>
      <c r="AC85" s="891"/>
      <c r="AD85" s="914">
        <v>0</v>
      </c>
    </row>
    <row r="86" spans="1:30">
      <c r="A86" s="2"/>
      <c r="B86" s="187" t="s">
        <v>11</v>
      </c>
      <c r="C86" s="86">
        <v>0</v>
      </c>
      <c r="D86" s="26">
        <v>0</v>
      </c>
      <c r="E86" s="26">
        <v>0</v>
      </c>
      <c r="F86" s="26">
        <v>0</v>
      </c>
      <c r="G86" s="26">
        <v>0</v>
      </c>
      <c r="H86" s="26">
        <v>0</v>
      </c>
      <c r="I86" s="26">
        <v>0</v>
      </c>
      <c r="J86" s="26">
        <v>0</v>
      </c>
      <c r="K86" s="26">
        <v>0</v>
      </c>
      <c r="L86" s="26">
        <v>0</v>
      </c>
      <c r="M86" s="26">
        <v>0</v>
      </c>
      <c r="N86" s="26">
        <v>0</v>
      </c>
      <c r="O86" s="894">
        <v>0</v>
      </c>
      <c r="P86" s="26">
        <v>0</v>
      </c>
      <c r="Q86" s="26">
        <v>0</v>
      </c>
      <c r="R86" s="77">
        <v>0</v>
      </c>
      <c r="T86" s="897">
        <v>0</v>
      </c>
      <c r="U86" s="894">
        <v>0</v>
      </c>
      <c r="V86" s="894">
        <v>0</v>
      </c>
      <c r="W86" s="894">
        <v>0</v>
      </c>
      <c r="X86" s="894">
        <v>0</v>
      </c>
      <c r="Y86" s="894">
        <v>0</v>
      </c>
      <c r="Z86" s="894">
        <v>0</v>
      </c>
      <c r="AA86" s="894">
        <v>0</v>
      </c>
      <c r="AB86" s="898">
        <v>0</v>
      </c>
      <c r="AC86" s="891"/>
      <c r="AD86" s="914">
        <v>0</v>
      </c>
    </row>
    <row r="87" spans="1:30">
      <c r="A87" s="2"/>
      <c r="B87" s="187" t="s">
        <v>12</v>
      </c>
      <c r="C87" s="86">
        <v>0</v>
      </c>
      <c r="D87" s="26">
        <v>0</v>
      </c>
      <c r="E87" s="26">
        <v>0</v>
      </c>
      <c r="F87" s="26">
        <v>0</v>
      </c>
      <c r="G87" s="26">
        <v>0</v>
      </c>
      <c r="H87" s="26">
        <v>0</v>
      </c>
      <c r="I87" s="26">
        <v>0</v>
      </c>
      <c r="J87" s="26">
        <v>0</v>
      </c>
      <c r="K87" s="26">
        <v>0</v>
      </c>
      <c r="L87" s="26">
        <v>0</v>
      </c>
      <c r="M87" s="26">
        <v>0</v>
      </c>
      <c r="N87" s="26">
        <v>0</v>
      </c>
      <c r="O87" s="894">
        <v>0</v>
      </c>
      <c r="P87" s="26">
        <v>0</v>
      </c>
      <c r="Q87" s="26">
        <v>0</v>
      </c>
      <c r="R87" s="77">
        <v>0</v>
      </c>
      <c r="T87" s="897">
        <v>0</v>
      </c>
      <c r="U87" s="894">
        <v>0</v>
      </c>
      <c r="V87" s="894">
        <v>0</v>
      </c>
      <c r="W87" s="894">
        <v>0</v>
      </c>
      <c r="X87" s="894">
        <v>0</v>
      </c>
      <c r="Y87" s="894">
        <v>0</v>
      </c>
      <c r="Z87" s="894">
        <v>0</v>
      </c>
      <c r="AA87" s="894">
        <v>0</v>
      </c>
      <c r="AB87" s="898">
        <v>0</v>
      </c>
      <c r="AC87" s="891"/>
      <c r="AD87" s="914">
        <v>0</v>
      </c>
    </row>
    <row r="88" spans="1:30">
      <c r="A88" s="2"/>
      <c r="B88" s="187" t="s">
        <v>13</v>
      </c>
      <c r="C88" s="85">
        <v>184</v>
      </c>
      <c r="D88" s="9">
        <v>133</v>
      </c>
      <c r="E88" s="9">
        <v>152</v>
      </c>
      <c r="F88" s="9">
        <v>107</v>
      </c>
      <c r="G88" s="9">
        <v>102</v>
      </c>
      <c r="H88" s="9">
        <v>187</v>
      </c>
      <c r="I88" s="9">
        <v>182</v>
      </c>
      <c r="J88" s="9">
        <v>111</v>
      </c>
      <c r="K88" s="9">
        <v>152</v>
      </c>
      <c r="L88" s="9">
        <v>114</v>
      </c>
      <c r="M88" s="9">
        <v>173</v>
      </c>
      <c r="N88" s="56">
        <v>161</v>
      </c>
      <c r="O88" s="875">
        <v>63</v>
      </c>
      <c r="P88" s="495"/>
      <c r="Q88" s="495"/>
      <c r="R88" s="496"/>
      <c r="T88" s="899">
        <v>81</v>
      </c>
      <c r="U88" s="892">
        <v>140</v>
      </c>
      <c r="V88" s="892">
        <v>211</v>
      </c>
      <c r="W88" s="892">
        <v>139</v>
      </c>
      <c r="X88" s="892">
        <v>79</v>
      </c>
      <c r="Y88" s="892">
        <v>75</v>
      </c>
      <c r="Z88" s="892">
        <v>186</v>
      </c>
      <c r="AA88" s="892">
        <v>193</v>
      </c>
      <c r="AB88" s="916">
        <v>145</v>
      </c>
      <c r="AC88" s="891"/>
      <c r="AD88" s="918">
        <f t="shared" ref="AD88:AD90" si="152">AVERAGE(T88:AB88,C88:M88)</f>
        <v>142.30000000000001</v>
      </c>
    </row>
    <row r="89" spans="1:30">
      <c r="A89" s="2"/>
      <c r="B89" s="187" t="s">
        <v>14</v>
      </c>
      <c r="C89" s="85">
        <v>300</v>
      </c>
      <c r="D89" s="9">
        <v>174</v>
      </c>
      <c r="E89" s="9">
        <v>256</v>
      </c>
      <c r="F89" s="9">
        <v>291</v>
      </c>
      <c r="G89" s="9">
        <v>198</v>
      </c>
      <c r="H89" s="9">
        <v>174</v>
      </c>
      <c r="I89" s="9">
        <v>269</v>
      </c>
      <c r="J89" s="9">
        <v>287</v>
      </c>
      <c r="K89" s="9">
        <v>267</v>
      </c>
      <c r="L89" s="9">
        <v>285</v>
      </c>
      <c r="M89" s="9">
        <v>218</v>
      </c>
      <c r="N89" s="56">
        <v>324</v>
      </c>
      <c r="O89" s="875">
        <v>204</v>
      </c>
      <c r="P89" s="495"/>
      <c r="Q89" s="495"/>
      <c r="R89" s="496"/>
      <c r="T89" s="899">
        <v>332</v>
      </c>
      <c r="U89" s="892">
        <v>219</v>
      </c>
      <c r="V89" s="892">
        <v>236</v>
      </c>
      <c r="W89" s="892">
        <v>290</v>
      </c>
      <c r="X89" s="892">
        <v>313</v>
      </c>
      <c r="Y89" s="892">
        <v>218</v>
      </c>
      <c r="Z89" s="892">
        <v>313</v>
      </c>
      <c r="AA89" s="892">
        <v>281</v>
      </c>
      <c r="AB89" s="916">
        <v>208</v>
      </c>
      <c r="AC89" s="891"/>
      <c r="AD89" s="918">
        <f t="shared" si="152"/>
        <v>256.45</v>
      </c>
    </row>
    <row r="90" spans="1:30" ht="15.75" thickBot="1">
      <c r="A90" s="2"/>
      <c r="B90" s="433" t="s">
        <v>15</v>
      </c>
      <c r="C90" s="87">
        <v>483</v>
      </c>
      <c r="D90" s="78">
        <v>289</v>
      </c>
      <c r="E90" s="78">
        <v>316</v>
      </c>
      <c r="F90" s="78">
        <v>355</v>
      </c>
      <c r="G90" s="78">
        <v>354</v>
      </c>
      <c r="H90" s="78">
        <v>255</v>
      </c>
      <c r="I90" s="78">
        <v>344</v>
      </c>
      <c r="J90" s="78">
        <v>354</v>
      </c>
      <c r="K90" s="78">
        <v>296</v>
      </c>
      <c r="L90" s="78">
        <v>307</v>
      </c>
      <c r="M90" s="78">
        <v>327</v>
      </c>
      <c r="N90" s="834">
        <v>328</v>
      </c>
      <c r="O90" s="933">
        <v>364</v>
      </c>
      <c r="P90" s="499"/>
      <c r="Q90" s="499"/>
      <c r="R90" s="500"/>
      <c r="T90" s="900">
        <v>445</v>
      </c>
      <c r="U90" s="901">
        <v>284</v>
      </c>
      <c r="V90" s="901">
        <v>353</v>
      </c>
      <c r="W90" s="901">
        <v>393</v>
      </c>
      <c r="X90" s="901">
        <v>427</v>
      </c>
      <c r="Y90" s="901">
        <v>378</v>
      </c>
      <c r="Z90" s="901">
        <v>385</v>
      </c>
      <c r="AA90" s="901">
        <v>412</v>
      </c>
      <c r="AB90" s="917">
        <v>380</v>
      </c>
      <c r="AC90" s="891"/>
      <c r="AD90" s="918">
        <f t="shared" si="152"/>
        <v>356.85</v>
      </c>
    </row>
    <row r="91" spans="1:30">
      <c r="A91" s="2"/>
      <c r="B91" s="180" t="s">
        <v>82</v>
      </c>
      <c r="C91" s="831">
        <f t="shared" ref="C91:R91" si="153">SUM(C79:C90)</f>
        <v>2496</v>
      </c>
      <c r="D91" s="832">
        <f t="shared" si="153"/>
        <v>1799</v>
      </c>
      <c r="E91" s="832">
        <f t="shared" si="153"/>
        <v>2167</v>
      </c>
      <c r="F91" s="832">
        <f t="shared" si="153"/>
        <v>2288</v>
      </c>
      <c r="G91" s="832">
        <f t="shared" si="153"/>
        <v>1863</v>
      </c>
      <c r="H91" s="832">
        <f t="shared" si="153"/>
        <v>1950</v>
      </c>
      <c r="I91" s="832">
        <f t="shared" si="153"/>
        <v>2130</v>
      </c>
      <c r="J91" s="832">
        <f t="shared" si="153"/>
        <v>2047</v>
      </c>
      <c r="K91" s="832">
        <f t="shared" si="153"/>
        <v>1973</v>
      </c>
      <c r="L91" s="832">
        <f t="shared" si="153"/>
        <v>2007</v>
      </c>
      <c r="M91" s="832">
        <f t="shared" si="153"/>
        <v>1790</v>
      </c>
      <c r="N91" s="832">
        <f t="shared" si="153"/>
        <v>2214</v>
      </c>
      <c r="O91" s="832">
        <f t="shared" si="153"/>
        <v>1843</v>
      </c>
      <c r="P91" s="832">
        <f t="shared" si="153"/>
        <v>0</v>
      </c>
      <c r="Q91" s="832">
        <f t="shared" si="153"/>
        <v>0</v>
      </c>
      <c r="R91" s="833">
        <f t="shared" si="153"/>
        <v>0</v>
      </c>
      <c r="T91" s="876">
        <f>SUM(T79:T90)</f>
        <v>2155</v>
      </c>
      <c r="U91" s="902">
        <f t="shared" ref="U91" si="154">SUM(U79:U90)</f>
        <v>1883</v>
      </c>
      <c r="V91" s="902">
        <f t="shared" ref="V91" si="155">SUM(V79:V90)</f>
        <v>2134</v>
      </c>
      <c r="W91" s="902">
        <f t="shared" ref="W91" si="156">SUM(W79:W90)</f>
        <v>2251</v>
      </c>
      <c r="X91" s="902">
        <f t="shared" ref="X91" si="157">SUM(X79:X90)</f>
        <v>2214</v>
      </c>
      <c r="Y91" s="902">
        <f t="shared" ref="Y91" si="158">SUM(Y79:Y90)</f>
        <v>2151</v>
      </c>
      <c r="Z91" s="902">
        <f t="shared" ref="Z91" si="159">SUM(Z79:Z90)</f>
        <v>1984</v>
      </c>
      <c r="AA91" s="902">
        <f t="shared" ref="AA91" si="160">SUM(AA79:AA90)</f>
        <v>2141</v>
      </c>
      <c r="AB91" s="903">
        <f t="shared" ref="AB91" si="161">SUM(AB79:AB90)</f>
        <v>2180</v>
      </c>
      <c r="AC91" s="891"/>
      <c r="AD91" s="1213">
        <f>SUM(AD79:AD90)</f>
        <v>2080.15</v>
      </c>
    </row>
    <row r="92" spans="1:30" ht="15.75" thickBot="1">
      <c r="A92" s="2"/>
      <c r="B92" s="181" t="s">
        <v>63</v>
      </c>
      <c r="C92" s="223" t="s">
        <v>16</v>
      </c>
      <c r="D92" s="220">
        <f>(D91-C91)/C91</f>
        <v>-0.27924679487179488</v>
      </c>
      <c r="E92" s="220">
        <f t="shared" ref="E92:R92" si="162">(E91-D91)/D91</f>
        <v>0.20455808782657031</v>
      </c>
      <c r="F92" s="220">
        <f t="shared" si="162"/>
        <v>5.5837563451776651E-2</v>
      </c>
      <c r="G92" s="220">
        <f t="shared" si="162"/>
        <v>-0.18575174825174826</v>
      </c>
      <c r="H92" s="220">
        <f t="shared" si="162"/>
        <v>4.6698872785829307E-2</v>
      </c>
      <c r="I92" s="220">
        <f t="shared" si="162"/>
        <v>9.2307692307692313E-2</v>
      </c>
      <c r="J92" s="220">
        <f t="shared" si="162"/>
        <v>-3.8967136150234741E-2</v>
      </c>
      <c r="K92" s="220">
        <f t="shared" si="162"/>
        <v>-3.6150464093795798E-2</v>
      </c>
      <c r="L92" s="220">
        <f t="shared" si="162"/>
        <v>1.7232640648758235E-2</v>
      </c>
      <c r="M92" s="220">
        <f t="shared" si="162"/>
        <v>-0.1081215744892875</v>
      </c>
      <c r="N92" s="220">
        <f t="shared" si="162"/>
        <v>0.23687150837988827</v>
      </c>
      <c r="O92" s="910">
        <f t="shared" si="162"/>
        <v>-0.16757000903342367</v>
      </c>
      <c r="P92" s="220">
        <f t="shared" si="162"/>
        <v>-1</v>
      </c>
      <c r="Q92" s="220" t="e">
        <f t="shared" si="162"/>
        <v>#DIV/0!</v>
      </c>
      <c r="R92" s="221" t="e">
        <f t="shared" si="162"/>
        <v>#DIV/0!</v>
      </c>
      <c r="T92" s="912" t="s">
        <v>16</v>
      </c>
      <c r="U92" s="910">
        <f>(U91-T91)/T91</f>
        <v>-0.12621809744779583</v>
      </c>
      <c r="V92" s="910">
        <f t="shared" ref="V92" si="163">(V91-U91)/U91</f>
        <v>0.13329792883696229</v>
      </c>
      <c r="W92" s="910">
        <f t="shared" ref="W92" si="164">(W91-V91)/V91</f>
        <v>5.4826616682286784E-2</v>
      </c>
      <c r="X92" s="910">
        <f>(X91-W91)/W91</f>
        <v>-1.6437139049311416E-2</v>
      </c>
      <c r="Y92" s="910">
        <f t="shared" ref="Y92" si="165">(Y91-X91)/X91</f>
        <v>-2.8455284552845527E-2</v>
      </c>
      <c r="Z92" s="910">
        <f t="shared" ref="Z92" si="166">(Z91-Y91)/Y91</f>
        <v>-7.763830776383078E-2</v>
      </c>
      <c r="AA92" s="910">
        <f t="shared" ref="AA92" si="167">(AA91-Z91)/Z91</f>
        <v>7.9133064516129031E-2</v>
      </c>
      <c r="AB92" s="911">
        <f>(AB91-AA91)/AA91</f>
        <v>1.8215787015413359E-2</v>
      </c>
      <c r="AC92" s="891"/>
      <c r="AD92" s="1214"/>
    </row>
    <row r="93" spans="1:30">
      <c r="A93" s="2"/>
      <c r="B93" s="2"/>
      <c r="C93" s="2"/>
      <c r="D93" s="2"/>
      <c r="E93" s="2"/>
      <c r="F93" s="2"/>
      <c r="G93" s="2"/>
      <c r="H93" s="2"/>
      <c r="I93" s="2"/>
      <c r="J93" s="2"/>
      <c r="K93" s="2"/>
      <c r="L93" s="2"/>
      <c r="M93" s="2"/>
      <c r="N93" s="2"/>
      <c r="O93" s="1"/>
      <c r="P93" s="2"/>
      <c r="Q93" s="2"/>
      <c r="R93" s="2"/>
    </row>
    <row r="94" spans="1:30">
      <c r="A94" s="2"/>
      <c r="B94" s="2"/>
      <c r="C94" s="2"/>
      <c r="D94" s="2"/>
      <c r="E94" s="2"/>
      <c r="F94" s="2"/>
      <c r="G94" s="2"/>
      <c r="H94" s="2"/>
      <c r="I94" s="2"/>
      <c r="J94" s="2"/>
      <c r="K94" s="2"/>
      <c r="L94" s="2"/>
      <c r="M94" s="2"/>
      <c r="N94" s="2"/>
      <c r="O94" s="1"/>
      <c r="P94" s="2"/>
      <c r="Q94" s="2"/>
      <c r="R94" s="2"/>
    </row>
    <row r="95" spans="1:30">
      <c r="A95" s="2"/>
      <c r="B95" s="2"/>
      <c r="C95" s="2"/>
      <c r="D95" s="2"/>
      <c r="E95" s="2"/>
      <c r="F95" s="2"/>
      <c r="G95" s="2"/>
      <c r="H95" s="2"/>
      <c r="I95" s="2"/>
      <c r="J95" s="2"/>
      <c r="K95" s="2"/>
      <c r="L95" s="2"/>
      <c r="M95" s="2"/>
      <c r="N95" s="2"/>
      <c r="O95" s="1"/>
      <c r="P95" s="2"/>
      <c r="Q95" s="2"/>
      <c r="R95" s="2"/>
    </row>
    <row r="96" spans="1:30">
      <c r="A96" s="2"/>
      <c r="B96" s="2"/>
      <c r="C96" s="2"/>
      <c r="D96" s="2"/>
      <c r="E96" s="2"/>
      <c r="F96" s="2"/>
      <c r="G96" s="2"/>
      <c r="H96" s="2"/>
      <c r="I96" s="2"/>
      <c r="J96" s="2"/>
      <c r="K96" s="2"/>
      <c r="L96" s="2"/>
      <c r="M96" s="2"/>
      <c r="N96" s="2"/>
      <c r="O96" s="1"/>
      <c r="P96" s="2"/>
      <c r="Q96" s="2"/>
      <c r="R96" s="2"/>
    </row>
    <row r="97" spans="1:18">
      <c r="A97" s="2"/>
      <c r="B97" s="2"/>
      <c r="C97" s="2"/>
      <c r="D97" s="2"/>
      <c r="E97" s="2"/>
      <c r="F97" s="2"/>
      <c r="G97" s="2"/>
      <c r="H97" s="2"/>
      <c r="I97" s="2"/>
      <c r="J97" s="2"/>
      <c r="K97" s="2"/>
      <c r="L97" s="2"/>
      <c r="M97" s="2"/>
      <c r="N97" s="2"/>
      <c r="O97" s="1"/>
      <c r="P97" s="2"/>
      <c r="Q97" s="2"/>
      <c r="R97" s="2"/>
    </row>
    <row r="98" spans="1:18">
      <c r="A98" s="2"/>
      <c r="B98" s="2"/>
      <c r="C98" s="2"/>
      <c r="D98" s="2"/>
      <c r="E98" s="2"/>
      <c r="F98" s="2"/>
      <c r="G98" s="2"/>
      <c r="H98" s="2"/>
      <c r="I98" s="2"/>
      <c r="J98" s="2"/>
      <c r="K98" s="2"/>
      <c r="L98" s="2"/>
      <c r="M98" s="2"/>
      <c r="N98" s="2"/>
      <c r="O98" s="1"/>
      <c r="P98" s="2"/>
      <c r="Q98" s="2"/>
      <c r="R98" s="2"/>
    </row>
    <row r="99" spans="1:18">
      <c r="A99" s="2"/>
      <c r="B99" s="2"/>
      <c r="C99" s="2"/>
      <c r="D99" s="2"/>
      <c r="E99" s="2"/>
      <c r="F99" s="2"/>
      <c r="G99" s="2"/>
      <c r="H99" s="2"/>
      <c r="I99" s="2"/>
      <c r="J99" s="2"/>
      <c r="K99" s="2"/>
      <c r="L99" s="2"/>
      <c r="M99" s="2"/>
      <c r="N99" s="2"/>
      <c r="O99" s="1"/>
      <c r="P99" s="2"/>
      <c r="Q99" s="2"/>
      <c r="R99" s="2"/>
    </row>
    <row r="100" spans="1:18">
      <c r="A100" s="2"/>
      <c r="B100" s="2"/>
      <c r="C100" s="2"/>
      <c r="D100" s="2"/>
      <c r="E100" s="2"/>
      <c r="F100" s="2"/>
      <c r="G100" s="2"/>
      <c r="H100" s="2"/>
      <c r="I100" s="2"/>
      <c r="J100" s="2"/>
      <c r="K100" s="2"/>
      <c r="L100" s="2"/>
      <c r="M100" s="2"/>
      <c r="N100" s="2"/>
      <c r="O100" s="1"/>
      <c r="P100" s="2"/>
      <c r="Q100" s="2"/>
      <c r="R100" s="2"/>
    </row>
    <row r="101" spans="1:18">
      <c r="A101" s="2"/>
      <c r="B101" s="2"/>
      <c r="C101" s="2"/>
      <c r="D101" s="2"/>
      <c r="E101" s="2"/>
      <c r="F101" s="2"/>
      <c r="G101" s="2"/>
      <c r="H101" s="2"/>
      <c r="I101" s="2"/>
      <c r="J101" s="2"/>
      <c r="K101" s="2"/>
      <c r="L101" s="2"/>
      <c r="M101" s="2"/>
      <c r="N101" s="2"/>
      <c r="O101" s="1"/>
      <c r="P101" s="2"/>
      <c r="Q101" s="2"/>
      <c r="R101" s="2"/>
    </row>
    <row r="102" spans="1:18">
      <c r="A102" s="2"/>
      <c r="B102" s="2"/>
      <c r="C102" s="2"/>
      <c r="D102" s="2"/>
      <c r="E102" s="2"/>
      <c r="F102" s="2"/>
      <c r="G102" s="2"/>
      <c r="H102" s="2"/>
      <c r="I102" s="2"/>
      <c r="J102" s="2"/>
      <c r="K102" s="2"/>
      <c r="L102" s="2"/>
      <c r="M102" s="2"/>
      <c r="N102" s="2"/>
      <c r="O102" s="1"/>
      <c r="P102" s="2"/>
      <c r="Q102" s="2"/>
      <c r="R102" s="2"/>
    </row>
    <row r="103" spans="1:18">
      <c r="A103" s="2"/>
      <c r="B103" s="2"/>
      <c r="C103" s="2"/>
      <c r="D103" s="2"/>
      <c r="E103" s="2"/>
      <c r="F103" s="2"/>
      <c r="G103" s="2"/>
      <c r="H103" s="2"/>
      <c r="I103" s="2"/>
      <c r="J103" s="2"/>
      <c r="K103" s="2"/>
      <c r="L103" s="2"/>
      <c r="M103" s="2"/>
      <c r="N103" s="2"/>
      <c r="O103" s="1"/>
      <c r="P103" s="2"/>
      <c r="Q103" s="2"/>
      <c r="R103" s="2"/>
    </row>
    <row r="104" spans="1:18">
      <c r="A104" s="2"/>
      <c r="B104" s="2"/>
      <c r="C104" s="2"/>
      <c r="D104" s="2"/>
      <c r="E104" s="2"/>
      <c r="F104" s="2"/>
      <c r="G104" s="2"/>
      <c r="H104" s="2"/>
      <c r="I104" s="2"/>
      <c r="J104" s="2"/>
      <c r="K104" s="2"/>
      <c r="L104" s="2"/>
      <c r="M104" s="2"/>
      <c r="N104" s="2"/>
      <c r="O104" s="1"/>
      <c r="P104" s="2"/>
      <c r="Q104" s="2"/>
      <c r="R104" s="2"/>
    </row>
    <row r="105" spans="1:18">
      <c r="A105" s="2"/>
      <c r="B105" s="2"/>
      <c r="C105" s="2"/>
      <c r="D105" s="2"/>
      <c r="E105" s="2"/>
      <c r="F105" s="2"/>
      <c r="G105" s="2"/>
      <c r="H105" s="2"/>
      <c r="I105" s="2"/>
      <c r="J105" s="2"/>
      <c r="K105" s="2"/>
      <c r="L105" s="2"/>
      <c r="M105" s="2"/>
      <c r="N105" s="2"/>
      <c r="O105" s="1"/>
      <c r="P105" s="2"/>
      <c r="Q105" s="2"/>
      <c r="R105" s="2"/>
    </row>
    <row r="106" spans="1:18">
      <c r="A106" s="2"/>
      <c r="B106" s="2"/>
      <c r="C106" s="2"/>
      <c r="D106" s="2"/>
      <c r="E106" s="2"/>
      <c r="F106" s="2"/>
      <c r="G106" s="2"/>
      <c r="H106" s="2"/>
      <c r="I106" s="2"/>
      <c r="J106" s="2"/>
      <c r="K106" s="2"/>
      <c r="L106" s="2"/>
      <c r="M106" s="2"/>
      <c r="N106" s="2"/>
      <c r="O106" s="1"/>
      <c r="P106" s="2"/>
      <c r="Q106" s="2"/>
      <c r="R106" s="2"/>
    </row>
    <row r="107" spans="1:18">
      <c r="A107" s="2"/>
      <c r="B107" s="2"/>
      <c r="C107" s="2"/>
      <c r="D107" s="2"/>
      <c r="E107" s="2"/>
      <c r="F107" s="2"/>
      <c r="G107" s="2"/>
      <c r="H107" s="2"/>
      <c r="I107" s="2"/>
      <c r="J107" s="2"/>
      <c r="K107" s="2"/>
      <c r="L107" s="2"/>
      <c r="M107" s="2"/>
      <c r="N107" s="2"/>
      <c r="O107" s="1"/>
      <c r="P107" s="2"/>
      <c r="Q107" s="2"/>
      <c r="R107" s="2"/>
    </row>
    <row r="108" spans="1:18">
      <c r="A108" s="2"/>
      <c r="B108" s="2"/>
      <c r="C108" s="2"/>
      <c r="D108" s="2"/>
      <c r="E108" s="2"/>
      <c r="F108" s="2"/>
      <c r="G108" s="2"/>
      <c r="H108" s="2"/>
      <c r="I108" s="2"/>
      <c r="J108" s="2"/>
      <c r="K108" s="2"/>
      <c r="L108" s="2"/>
      <c r="M108" s="2"/>
      <c r="N108" s="2"/>
      <c r="O108" s="1"/>
      <c r="P108" s="2"/>
      <c r="Q108" s="2"/>
      <c r="R108" s="2"/>
    </row>
    <row r="109" spans="1:18">
      <c r="A109" s="2"/>
      <c r="B109" s="2"/>
      <c r="C109" s="2"/>
      <c r="D109" s="2"/>
      <c r="E109" s="2"/>
      <c r="F109" s="2"/>
      <c r="G109" s="2"/>
      <c r="H109" s="2"/>
      <c r="I109" s="2"/>
      <c r="J109" s="2"/>
      <c r="K109" s="2"/>
      <c r="L109" s="2"/>
      <c r="M109" s="2"/>
      <c r="N109" s="2"/>
      <c r="O109" s="1"/>
      <c r="P109" s="2"/>
      <c r="Q109" s="2"/>
      <c r="R109" s="2"/>
    </row>
    <row r="110" spans="1:18">
      <c r="A110" s="2"/>
      <c r="B110" s="2"/>
      <c r="C110" s="2"/>
      <c r="D110" s="2"/>
      <c r="E110" s="2"/>
      <c r="F110" s="2"/>
      <c r="G110" s="2"/>
      <c r="H110" s="2"/>
      <c r="I110" s="2"/>
      <c r="J110" s="2"/>
      <c r="K110" s="2"/>
      <c r="L110" s="2"/>
      <c r="M110" s="2"/>
      <c r="N110" s="2"/>
      <c r="O110" s="1"/>
      <c r="P110" s="2"/>
      <c r="Q110" s="2"/>
      <c r="R110" s="2"/>
    </row>
    <row r="111" spans="1:18">
      <c r="A111" s="2"/>
      <c r="B111" s="2"/>
      <c r="C111" s="2"/>
      <c r="D111" s="2"/>
      <c r="E111" s="2"/>
      <c r="F111" s="2"/>
      <c r="G111" s="2"/>
      <c r="H111" s="2"/>
      <c r="I111" s="2"/>
      <c r="J111" s="2"/>
      <c r="K111" s="2"/>
      <c r="L111" s="2"/>
      <c r="M111" s="2"/>
      <c r="N111" s="2"/>
      <c r="O111" s="1"/>
      <c r="P111" s="2"/>
      <c r="Q111" s="2"/>
      <c r="R111" s="2"/>
    </row>
    <row r="112" spans="1:18">
      <c r="A112" s="2"/>
      <c r="B112" s="2"/>
      <c r="C112" s="2"/>
      <c r="D112" s="2"/>
      <c r="E112" s="2"/>
      <c r="F112" s="2"/>
      <c r="G112" s="2"/>
      <c r="H112" s="2"/>
      <c r="I112" s="2"/>
      <c r="J112" s="2"/>
      <c r="K112" s="2"/>
      <c r="L112" s="2"/>
      <c r="M112" s="2"/>
      <c r="N112" s="2"/>
      <c r="O112" s="1"/>
      <c r="P112" s="2"/>
      <c r="Q112" s="2"/>
      <c r="R112" s="2"/>
    </row>
  </sheetData>
  <mergeCells count="19">
    <mergeCell ref="B2:AD2"/>
    <mergeCell ref="B3:AD3"/>
    <mergeCell ref="B5:AD5"/>
    <mergeCell ref="T77:AB77"/>
    <mergeCell ref="B43:R43"/>
    <mergeCell ref="B77:R77"/>
    <mergeCell ref="B26:R26"/>
    <mergeCell ref="B9:R9"/>
    <mergeCell ref="B60:R60"/>
    <mergeCell ref="B7:AD7"/>
    <mergeCell ref="T26:AB26"/>
    <mergeCell ref="AD40:AD41"/>
    <mergeCell ref="T9:AB9"/>
    <mergeCell ref="AD23:AD24"/>
    <mergeCell ref="AD91:AD92"/>
    <mergeCell ref="T43:AB43"/>
    <mergeCell ref="AD57:AD58"/>
    <mergeCell ref="T60:AB60"/>
    <mergeCell ref="AD74:AD75"/>
  </mergeCells>
  <conditionalFormatting sqref="D92:O92 D75:O75 D58:O58 D41:O41 D24:O24">
    <cfRule type="colorScale" priority="6">
      <colorScale>
        <cfvo type="min"/>
        <cfvo type="percentile" val="50"/>
        <cfvo type="max"/>
        <color rgb="FFF8696B"/>
        <color rgb="FFFCFCFF"/>
        <color rgb="FF63BE7B"/>
      </colorScale>
    </cfRule>
  </conditionalFormatting>
  <conditionalFormatting sqref="P92:R92 P75:R75 P58:R58 P41:R41 D76:M76 D59:M59 D42:M42 D25:M25 P24:R24">
    <cfRule type="colorScale" priority="28">
      <colorScale>
        <cfvo type="min"/>
        <cfvo type="percentile" val="50"/>
        <cfvo type="max"/>
        <color rgb="FFF8696B"/>
        <color rgb="FFFCFCFF"/>
        <color rgb="FF63BE7B"/>
      </colorScale>
    </cfRule>
    <cfRule type="iconSet" priority="29">
      <iconSet iconSet="4Arrows">
        <cfvo type="percent" val="0"/>
        <cfvo type="percent" val="25"/>
        <cfvo type="percent" val="50"/>
        <cfvo type="percent" val="75"/>
      </iconSet>
    </cfRule>
  </conditionalFormatting>
  <conditionalFormatting sqref="U41:AB41">
    <cfRule type="colorScale" priority="5">
      <colorScale>
        <cfvo type="min"/>
        <cfvo type="percentile" val="50"/>
        <cfvo type="max"/>
        <color rgb="FFF8696B"/>
        <color rgb="FFFCFCFF"/>
        <color rgb="FF63BE7B"/>
      </colorScale>
    </cfRule>
  </conditionalFormatting>
  <conditionalFormatting sqref="U24:AB24">
    <cfRule type="colorScale" priority="4">
      <colorScale>
        <cfvo type="min"/>
        <cfvo type="percentile" val="50"/>
        <cfvo type="max"/>
        <color rgb="FFF8696B"/>
        <color rgb="FFFCFCFF"/>
        <color rgb="FF63BE7B"/>
      </colorScale>
    </cfRule>
  </conditionalFormatting>
  <conditionalFormatting sqref="U58:AB58">
    <cfRule type="colorScale" priority="3">
      <colorScale>
        <cfvo type="min"/>
        <cfvo type="percentile" val="50"/>
        <cfvo type="max"/>
        <color rgb="FFF8696B"/>
        <color rgb="FFFCFCFF"/>
        <color rgb="FF63BE7B"/>
      </colorScale>
    </cfRule>
  </conditionalFormatting>
  <conditionalFormatting sqref="U75:AB75">
    <cfRule type="colorScale" priority="2">
      <colorScale>
        <cfvo type="min"/>
        <cfvo type="percentile" val="50"/>
        <cfvo type="max"/>
        <color rgb="FFF8696B"/>
        <color rgb="FFFCFCFF"/>
        <color rgb="FF63BE7B"/>
      </colorScale>
    </cfRule>
  </conditionalFormatting>
  <conditionalFormatting sqref="U92:AB92">
    <cfRule type="colorScale" priority="1">
      <colorScale>
        <cfvo type="min"/>
        <cfvo type="percentile" val="50"/>
        <cfvo type="max"/>
        <color rgb="FFF8696B"/>
        <color rgb="FFFCFCFF"/>
        <color rgb="FF63BE7B"/>
      </colorScale>
    </cfRule>
  </conditionalFormatting>
  <hyperlinks>
    <hyperlink ref="B9:R9" r:id="rId1" display="44 - LOIRE ATLANTIQUE (NANTES)"/>
    <hyperlink ref="B26:R26" r:id="rId2" display="49 - MAINE ET LOIRE (ANGERS)"/>
    <hyperlink ref="B43:R43" r:id="rId3" display="53 - MAYENNE (LAVAL-ETRONIER)"/>
    <hyperlink ref="B60:R60" r:id="rId4" display="72 - SARTHE (LE MANS - ARNAGE)"/>
    <hyperlink ref="B77:R77" r:id="rId5" display="85 - VENDEE (LA ROCHE SUR YON - LES AJONCS)"/>
  </hyperlinks>
  <pageMargins left="0.7" right="0.7" top="0.75" bottom="0.75" header="0.3" footer="0.3"/>
  <pageSetup paperSize="9" orientation="portrait" r:id="rId6"/>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87"/>
  <sheetViews>
    <sheetView showGridLines="0" zoomScaleNormal="100" workbookViewId="0">
      <selection activeCell="H19" sqref="H19"/>
    </sheetView>
  </sheetViews>
  <sheetFormatPr baseColWidth="10" defaultRowHeight="15"/>
  <cols>
    <col min="1" max="1" width="3.5703125" style="114" customWidth="1"/>
    <col min="2" max="2" width="26.5703125" bestFit="1" customWidth="1"/>
    <col min="3" max="7" width="15.5703125" customWidth="1"/>
    <col min="8" max="8" width="13.85546875" customWidth="1"/>
    <col min="9" max="25" width="13.140625" customWidth="1"/>
  </cols>
  <sheetData>
    <row r="1" spans="2:8" s="114" customFormat="1"/>
    <row r="2" spans="2:8">
      <c r="B2" s="1218" t="s">
        <v>91</v>
      </c>
      <c r="C2" s="1219"/>
      <c r="D2" s="1219"/>
      <c r="E2" s="1219"/>
      <c r="F2" s="1219"/>
      <c r="G2" s="1220"/>
      <c r="H2" s="114"/>
    </row>
    <row r="3" spans="2:8">
      <c r="B3" s="1236"/>
      <c r="C3" s="1237"/>
      <c r="D3" s="1237"/>
      <c r="E3" s="1237"/>
      <c r="F3" s="1237"/>
      <c r="G3" s="1238"/>
    </row>
    <row r="4" spans="2:8">
      <c r="B4" s="1187"/>
      <c r="C4" s="1188"/>
      <c r="D4" s="1188"/>
      <c r="E4" s="1188"/>
      <c r="F4" s="1188"/>
      <c r="G4" s="1221"/>
    </row>
    <row r="5" spans="2:8" ht="15.75" thickBot="1">
      <c r="B5" s="35"/>
      <c r="C5" s="35"/>
      <c r="D5" s="35"/>
      <c r="E5" s="35"/>
      <c r="F5" s="35"/>
      <c r="G5" s="35"/>
    </row>
    <row r="6" spans="2:8" ht="26.25" thickBot="1">
      <c r="B6" s="659" t="s">
        <v>90</v>
      </c>
      <c r="C6" s="1234" t="s">
        <v>291</v>
      </c>
      <c r="D6" s="1235"/>
      <c r="E6" s="660" t="s">
        <v>290</v>
      </c>
      <c r="F6" s="661" t="s">
        <v>178</v>
      </c>
      <c r="G6" s="662" t="s">
        <v>181</v>
      </c>
      <c r="H6" s="120"/>
    </row>
    <row r="7" spans="2:8">
      <c r="B7" s="655" t="s">
        <v>179</v>
      </c>
      <c r="C7" s="756">
        <v>2700</v>
      </c>
      <c r="D7" s="417" t="s">
        <v>27</v>
      </c>
      <c r="E7" s="758">
        <v>2.4E-2</v>
      </c>
      <c r="F7" s="418">
        <v>1.1100000000000001</v>
      </c>
      <c r="G7" s="419">
        <v>0.01</v>
      </c>
    </row>
    <row r="8" spans="2:8">
      <c r="B8" s="655" t="s">
        <v>180</v>
      </c>
      <c r="C8" s="756">
        <v>4600</v>
      </c>
      <c r="D8" s="417" t="s">
        <v>27</v>
      </c>
      <c r="E8" s="758">
        <v>0.03</v>
      </c>
      <c r="F8" s="418">
        <v>1.1100000000000001</v>
      </c>
      <c r="G8" s="419">
        <v>0.01</v>
      </c>
      <c r="H8" s="114"/>
    </row>
    <row r="9" spans="2:8">
      <c r="B9" s="655" t="s">
        <v>47</v>
      </c>
      <c r="C9" s="756">
        <v>1680</v>
      </c>
      <c r="D9" s="417" t="s">
        <v>28</v>
      </c>
      <c r="E9" s="758">
        <v>0.03</v>
      </c>
      <c r="F9" s="418">
        <v>1.1100000000000001</v>
      </c>
      <c r="G9" s="419">
        <v>0.01</v>
      </c>
    </row>
    <row r="10" spans="2:8">
      <c r="B10" s="655" t="s">
        <v>0</v>
      </c>
      <c r="C10" s="760">
        <v>0.9009009009009008</v>
      </c>
      <c r="D10" s="417" t="s">
        <v>29</v>
      </c>
      <c r="E10" s="758">
        <v>0.22700000000000001</v>
      </c>
      <c r="F10" s="418">
        <v>1.1100000000000001</v>
      </c>
      <c r="G10" s="419">
        <v>0.04</v>
      </c>
    </row>
    <row r="11" spans="2:8">
      <c r="B11" s="655" t="s">
        <v>1</v>
      </c>
      <c r="C11" s="761">
        <v>11.628</v>
      </c>
      <c r="D11" s="417" t="s">
        <v>30</v>
      </c>
      <c r="E11" s="758">
        <v>0.22700000000000001</v>
      </c>
      <c r="F11" s="418">
        <v>1.1100000000000001</v>
      </c>
      <c r="G11" s="419">
        <v>0.04</v>
      </c>
    </row>
    <row r="12" spans="2:8">
      <c r="B12" s="655" t="s">
        <v>48</v>
      </c>
      <c r="C12" s="756">
        <v>12660</v>
      </c>
      <c r="D12" s="417" t="s">
        <v>27</v>
      </c>
      <c r="E12" s="758">
        <v>0.27200000000000002</v>
      </c>
      <c r="F12" s="418">
        <v>1.0900000000000001</v>
      </c>
      <c r="G12" s="420">
        <v>0.02</v>
      </c>
    </row>
    <row r="13" spans="2:8">
      <c r="B13" s="655" t="s">
        <v>2</v>
      </c>
      <c r="C13" s="760">
        <v>23.7</v>
      </c>
      <c r="D13" s="417" t="s">
        <v>30</v>
      </c>
      <c r="E13" s="758">
        <v>0.27200000000000002</v>
      </c>
      <c r="F13" s="418">
        <v>1.0900000000000001</v>
      </c>
      <c r="G13" s="419">
        <v>0.02</v>
      </c>
    </row>
    <row r="14" spans="2:8">
      <c r="B14" s="655" t="s">
        <v>49</v>
      </c>
      <c r="C14" s="756">
        <v>12570</v>
      </c>
      <c r="D14" s="417" t="s">
        <v>27</v>
      </c>
      <c r="E14" s="758">
        <v>0.27200000000000002</v>
      </c>
      <c r="F14" s="418">
        <v>1.0900000000000001</v>
      </c>
      <c r="G14" s="419">
        <v>0.02</v>
      </c>
    </row>
    <row r="15" spans="2:8">
      <c r="B15" s="655" t="s">
        <v>50</v>
      </c>
      <c r="C15" s="761">
        <v>6.9</v>
      </c>
      <c r="D15" s="417" t="s">
        <v>31</v>
      </c>
      <c r="E15" s="758">
        <v>0.27200000000000002</v>
      </c>
      <c r="F15" s="418">
        <v>1.0900000000000001</v>
      </c>
      <c r="G15" s="420">
        <v>0.03</v>
      </c>
    </row>
    <row r="16" spans="2:8">
      <c r="B16" s="655" t="s">
        <v>3</v>
      </c>
      <c r="C16" s="760">
        <v>30.45</v>
      </c>
      <c r="D16" s="417" t="s">
        <v>30</v>
      </c>
      <c r="E16" s="758">
        <v>0.27200000000000002</v>
      </c>
      <c r="F16" s="418">
        <v>1.0900000000000001</v>
      </c>
      <c r="G16" s="420">
        <v>0.03</v>
      </c>
    </row>
    <row r="17" spans="2:16">
      <c r="B17" s="655" t="s">
        <v>51</v>
      </c>
      <c r="C17" s="760">
        <v>9.9700000000000006</v>
      </c>
      <c r="D17" s="417" t="s">
        <v>31</v>
      </c>
      <c r="E17" s="758">
        <v>0.32400000000000001</v>
      </c>
      <c r="F17" s="418">
        <v>1.07</v>
      </c>
      <c r="G17" s="420">
        <v>0.05</v>
      </c>
    </row>
    <row r="18" spans="2:16">
      <c r="B18" s="656" t="s">
        <v>41</v>
      </c>
      <c r="C18" s="756">
        <v>1</v>
      </c>
      <c r="D18" s="417" t="s">
        <v>29</v>
      </c>
      <c r="E18" s="758">
        <v>6.4000000000000001E-2</v>
      </c>
      <c r="F18" s="421">
        <v>1</v>
      </c>
      <c r="G18" s="420">
        <v>0.05</v>
      </c>
    </row>
    <row r="19" spans="2:16">
      <c r="B19" s="657" t="s">
        <v>40</v>
      </c>
      <c r="C19" s="756">
        <v>1</v>
      </c>
      <c r="D19" s="417" t="s">
        <v>29</v>
      </c>
      <c r="E19" s="755">
        <v>0.1</v>
      </c>
      <c r="F19" s="421">
        <v>1</v>
      </c>
      <c r="G19" s="420">
        <v>0.05</v>
      </c>
      <c r="H19" s="869" t="s">
        <v>365</v>
      </c>
      <c r="I19" s="870" t="s">
        <v>287</v>
      </c>
    </row>
    <row r="20" spans="2:16" ht="15.75" thickBot="1">
      <c r="B20" s="658" t="s">
        <v>42</v>
      </c>
      <c r="C20" s="757">
        <v>1</v>
      </c>
      <c r="D20" s="422" t="s">
        <v>29</v>
      </c>
      <c r="E20" s="759">
        <v>6.4000000000000001E-2</v>
      </c>
      <c r="F20" s="423">
        <v>1</v>
      </c>
      <c r="G20" s="424">
        <v>0.05</v>
      </c>
    </row>
    <row r="21" spans="2:16">
      <c r="B21" s="1242" t="s">
        <v>289</v>
      </c>
      <c r="C21" s="1242"/>
      <c r="D21" s="1242"/>
      <c r="E21" s="1242"/>
      <c r="F21" s="1242"/>
      <c r="G21" s="1242"/>
    </row>
    <row r="22" spans="2:16" ht="15.75" customHeight="1" thickBot="1"/>
    <row r="23" spans="2:16" ht="15.75" thickBot="1">
      <c r="B23" s="663" t="s">
        <v>175</v>
      </c>
      <c r="C23" s="1228" t="s">
        <v>131</v>
      </c>
      <c r="D23" s="1229"/>
      <c r="E23" s="1229"/>
      <c r="F23" s="1229"/>
      <c r="G23" s="1230"/>
    </row>
    <row r="24" spans="2:16" ht="15.75" thickBot="1">
      <c r="B24" s="428">
        <v>0.13200000000000001</v>
      </c>
      <c r="C24" s="1231"/>
      <c r="D24" s="1232"/>
      <c r="E24" s="1232"/>
      <c r="F24" s="1232"/>
      <c r="G24" s="1233"/>
    </row>
    <row r="25" spans="2:16" ht="15.75" thickBot="1">
      <c r="B25" s="123"/>
      <c r="C25" s="123"/>
      <c r="D25" s="123"/>
      <c r="E25" s="123"/>
      <c r="F25" s="123"/>
      <c r="G25" s="123"/>
    </row>
    <row r="26" spans="2:16" ht="15.75" thickBot="1">
      <c r="B26" s="664" t="s">
        <v>18</v>
      </c>
      <c r="C26" s="123"/>
      <c r="D26" s="123"/>
      <c r="E26" s="123"/>
      <c r="F26" s="123"/>
      <c r="G26" s="123"/>
    </row>
    <row r="27" spans="2:16">
      <c r="B27" s="425" t="s">
        <v>19</v>
      </c>
      <c r="C27" s="123"/>
      <c r="D27" s="123"/>
      <c r="E27" s="123"/>
      <c r="F27" s="123"/>
      <c r="G27" s="123"/>
    </row>
    <row r="28" spans="2:16">
      <c r="B28" s="426" t="s">
        <v>20</v>
      </c>
      <c r="C28" s="123"/>
      <c r="D28" s="123"/>
      <c r="E28" s="123"/>
      <c r="F28" s="123"/>
      <c r="G28" s="123"/>
    </row>
    <row r="29" spans="2:16">
      <c r="B29" s="426" t="s">
        <v>21</v>
      </c>
      <c r="C29" s="123"/>
      <c r="D29" s="123"/>
      <c r="E29" s="123"/>
      <c r="F29" s="123"/>
      <c r="G29" s="123"/>
    </row>
    <row r="30" spans="2:16">
      <c r="B30" s="426" t="s">
        <v>22</v>
      </c>
      <c r="C30" s="123"/>
      <c r="D30" s="123"/>
      <c r="E30" s="123"/>
      <c r="F30" s="123"/>
      <c r="G30" s="123"/>
    </row>
    <row r="31" spans="2:16" s="114" customFormat="1" ht="15.75" thickBot="1">
      <c r="B31" s="427" t="s">
        <v>23</v>
      </c>
      <c r="C31" s="123"/>
      <c r="D31" s="123"/>
      <c r="E31" s="123"/>
      <c r="F31" s="123"/>
      <c r="G31" s="123"/>
    </row>
    <row r="32" spans="2:16" s="114" customFormat="1" ht="15.75">
      <c r="B32" s="416"/>
      <c r="C32" s="15"/>
      <c r="D32" s="15"/>
      <c r="E32" s="15"/>
      <c r="F32" s="15"/>
      <c r="G32" s="15"/>
      <c r="J32" s="1240" t="s">
        <v>288</v>
      </c>
      <c r="K32" s="1241"/>
      <c r="L32" s="1241"/>
      <c r="M32" s="1241"/>
      <c r="N32" s="1241"/>
      <c r="O32" s="1241"/>
      <c r="P32" s="1241"/>
    </row>
    <row r="33" spans="2:18" s="114" customFormat="1"/>
    <row r="34" spans="2:18" s="114" customFormat="1"/>
    <row r="35" spans="2:18" s="688" customFormat="1"/>
    <row r="36" spans="2:18" s="688" customFormat="1"/>
    <row r="37" spans="2:18" s="688" customFormat="1"/>
    <row r="38" spans="2:18" s="688" customFormat="1"/>
    <row r="39" spans="2:18" s="688" customFormat="1"/>
    <row r="40" spans="2:18" s="114" customFormat="1"/>
    <row r="41" spans="2:18" s="114" customFormat="1"/>
    <row r="42" spans="2:18" s="114" customFormat="1"/>
    <row r="43" spans="2:18" s="114" customFormat="1"/>
    <row r="46" spans="2:18" ht="15.75" thickBot="1"/>
    <row r="47" spans="2:18" ht="15.75" thickBot="1">
      <c r="B47" s="1158" t="s">
        <v>147</v>
      </c>
      <c r="C47" s="1159"/>
      <c r="D47" s="1159"/>
      <c r="E47" s="1159"/>
      <c r="F47" s="1159"/>
      <c r="G47" s="1159"/>
      <c r="H47" s="1159"/>
      <c r="I47" s="1159"/>
      <c r="J47" s="1159"/>
      <c r="K47" s="1159"/>
      <c r="L47" s="1159"/>
      <c r="M47" s="1159"/>
      <c r="N47" s="1159"/>
      <c r="O47" s="1159"/>
      <c r="P47" s="1159"/>
      <c r="Q47" s="1159"/>
      <c r="R47" s="1160"/>
    </row>
    <row r="48" spans="2:18" ht="15.75" thickBot="1">
      <c r="B48" s="34" t="s">
        <v>45</v>
      </c>
      <c r="C48" s="161">
        <v>2010</v>
      </c>
      <c r="D48" s="162">
        <v>2011</v>
      </c>
      <c r="E48" s="162">
        <v>2012</v>
      </c>
      <c r="F48" s="162">
        <v>2013</v>
      </c>
      <c r="G48" s="162">
        <v>2014</v>
      </c>
      <c r="H48" s="162">
        <v>2015</v>
      </c>
      <c r="I48" s="162">
        <v>2016</v>
      </c>
      <c r="J48" s="162">
        <v>2017</v>
      </c>
      <c r="K48" s="162">
        <v>2018</v>
      </c>
      <c r="L48" s="162">
        <v>2019</v>
      </c>
      <c r="M48" s="162">
        <v>2020</v>
      </c>
      <c r="N48" s="162">
        <v>2021</v>
      </c>
      <c r="O48" s="162">
        <v>2022</v>
      </c>
      <c r="P48" s="162">
        <v>2023</v>
      </c>
      <c r="Q48" s="162">
        <v>2024</v>
      </c>
      <c r="R48" s="163">
        <v>2025</v>
      </c>
    </row>
    <row r="49" spans="2:18">
      <c r="B49" s="104" t="s">
        <v>150</v>
      </c>
      <c r="C49" s="310">
        <f>SUM('Thermique (par source)'!C32:C35)/4</f>
        <v>0</v>
      </c>
      <c r="D49" s="308">
        <f>SUM('Thermique (par source)'!D32:D35)/4</f>
        <v>0</v>
      </c>
      <c r="E49" s="308">
        <f>SUM('Thermique (par source)'!E32:E35)/4</f>
        <v>0</v>
      </c>
      <c r="F49" s="308">
        <f>SUM('Thermique (par source)'!F32:F35)/4</f>
        <v>0</v>
      </c>
      <c r="G49" s="308">
        <f>SUM('Thermique (par source)'!G32:G35)/4</f>
        <v>0</v>
      </c>
      <c r="H49" s="308">
        <f>SUM('Thermique (par source)'!H32:H35)/4</f>
        <v>0</v>
      </c>
      <c r="I49" s="308">
        <f>SUM('Thermique (par source)'!I32:I35)/4</f>
        <v>0</v>
      </c>
      <c r="J49" s="308">
        <f>SUM('Thermique (par source)'!J32:J35)/4</f>
        <v>0</v>
      </c>
      <c r="K49" s="308">
        <f>SUM('Thermique (par source)'!K32:K35)/4</f>
        <v>0</v>
      </c>
      <c r="L49" s="308">
        <f>SUM('Thermique (par source)'!L32:L35)/4</f>
        <v>0</v>
      </c>
      <c r="M49" s="308">
        <f>SUM('Thermique (par source)'!M32:M35)/4</f>
        <v>0</v>
      </c>
      <c r="N49" s="308">
        <f>SUM('Thermique (par source)'!N32:N35)/4</f>
        <v>0</v>
      </c>
      <c r="O49" s="308">
        <f>SUM('Thermique (par source)'!O32:O35)/4</f>
        <v>0</v>
      </c>
      <c r="P49" s="308">
        <f>SUM('Thermique (par source)'!P32:P35)/4</f>
        <v>0</v>
      </c>
      <c r="Q49" s="308">
        <f>SUM('Thermique (par source)'!Q32:Q35)/4</f>
        <v>0</v>
      </c>
      <c r="R49" s="212">
        <f>SUM('Thermique (par source)'!R32:R35)/4</f>
        <v>0</v>
      </c>
    </row>
    <row r="50" spans="2:18">
      <c r="B50" s="98" t="s">
        <v>151</v>
      </c>
      <c r="C50" s="311">
        <f>SUM('Thermique (par source)'!C105:C108)/4</f>
        <v>0</v>
      </c>
      <c r="D50" s="228">
        <f>SUM('Thermique (par source)'!D105:D108)/4</f>
        <v>0</v>
      </c>
      <c r="E50" s="228">
        <f>SUM('Thermique (par source)'!E105:E108)/4</f>
        <v>0</v>
      </c>
      <c r="F50" s="228">
        <f>SUM('Thermique (par source)'!F105:F108)/4</f>
        <v>0</v>
      </c>
      <c r="G50" s="228">
        <f>SUM('Thermique (par source)'!G105:G108)/4</f>
        <v>0</v>
      </c>
      <c r="H50" s="228">
        <f>SUM('Thermique (par source)'!H105:H108)/4</f>
        <v>0</v>
      </c>
      <c r="I50" s="228">
        <f>SUM('Thermique (par source)'!I105:I108)/4</f>
        <v>0</v>
      </c>
      <c r="J50" s="228">
        <f>SUM('Thermique (par source)'!J105:J108)/4</f>
        <v>0</v>
      </c>
      <c r="K50" s="228">
        <f>SUM('Thermique (par source)'!K105:K108)/4</f>
        <v>0</v>
      </c>
      <c r="L50" s="228">
        <f>SUM('Thermique (par source)'!L105:L108)/4</f>
        <v>0</v>
      </c>
      <c r="M50" s="228">
        <f>SUM('Thermique (par source)'!M105:M108)/4</f>
        <v>0</v>
      </c>
      <c r="N50" s="228">
        <f>SUM('Thermique (par source)'!N105:N108)/4</f>
        <v>0</v>
      </c>
      <c r="O50" s="228">
        <f>SUM('Thermique (par source)'!O105:O108)/4</f>
        <v>0</v>
      </c>
      <c r="P50" s="228">
        <f>SUM('Thermique (par source)'!P105:P108)/4</f>
        <v>0</v>
      </c>
      <c r="Q50" s="228">
        <f>SUM('Thermique (par source)'!Q105:Q108)/4</f>
        <v>0</v>
      </c>
      <c r="R50" s="198">
        <f>SUM('Thermique (par source)'!R105:R108)/4</f>
        <v>0</v>
      </c>
    </row>
    <row r="51" spans="2:18" ht="15.75" thickBot="1">
      <c r="B51" s="98" t="s">
        <v>152</v>
      </c>
      <c r="C51" s="312">
        <f>SUM('Thermique (par source)'!C178:C181)/4</f>
        <v>0</v>
      </c>
      <c r="D51" s="309">
        <f>SUM('Thermique (par source)'!D178:D181)/4</f>
        <v>0</v>
      </c>
      <c r="E51" s="309">
        <f>SUM('Thermique (par source)'!E178:E181)/4</f>
        <v>0</v>
      </c>
      <c r="F51" s="309">
        <f>SUM('Thermique (par source)'!F178:F181)/4</f>
        <v>0</v>
      </c>
      <c r="G51" s="309">
        <f>SUM('Thermique (par source)'!G178:G181)/4</f>
        <v>0</v>
      </c>
      <c r="H51" s="309">
        <f>SUM('Thermique (par source)'!H178:H181)/4</f>
        <v>0</v>
      </c>
      <c r="I51" s="309">
        <f>SUM('Thermique (par source)'!I178:I181)/4</f>
        <v>0</v>
      </c>
      <c r="J51" s="309">
        <f>SUM('Thermique (par source)'!J178:J181)/4</f>
        <v>0</v>
      </c>
      <c r="K51" s="309">
        <f>SUM('Thermique (par source)'!K178:K181)/4</f>
        <v>0</v>
      </c>
      <c r="L51" s="309">
        <f>SUM('Thermique (par source)'!L178:L181)/4</f>
        <v>0</v>
      </c>
      <c r="M51" s="309">
        <f>SUM('Thermique (par source)'!M178:M181)/4</f>
        <v>0</v>
      </c>
      <c r="N51" s="309">
        <f>SUM('Thermique (par source)'!N178:N181)/4</f>
        <v>0</v>
      </c>
      <c r="O51" s="309">
        <f>SUM('Thermique (par source)'!O178:O181)/4</f>
        <v>0</v>
      </c>
      <c r="P51" s="309">
        <f>SUM('Thermique (par source)'!P178:P181)/4</f>
        <v>0</v>
      </c>
      <c r="Q51" s="309">
        <f>SUM('Thermique (par source)'!Q178:Q181)/4</f>
        <v>0</v>
      </c>
      <c r="R51" s="213">
        <f>SUM('Thermique (par source)'!R178:R181)/4</f>
        <v>0</v>
      </c>
    </row>
    <row r="52" spans="2:18" ht="15.75" thickBot="1">
      <c r="B52" s="140" t="s">
        <v>176</v>
      </c>
      <c r="C52" s="385">
        <f t="shared" ref="C52:R52" si="0">SUM(C49:C51)</f>
        <v>0</v>
      </c>
      <c r="D52" s="386">
        <f t="shared" si="0"/>
        <v>0</v>
      </c>
      <c r="E52" s="386">
        <f t="shared" si="0"/>
        <v>0</v>
      </c>
      <c r="F52" s="386">
        <f t="shared" si="0"/>
        <v>0</v>
      </c>
      <c r="G52" s="386">
        <f t="shared" si="0"/>
        <v>0</v>
      </c>
      <c r="H52" s="386">
        <f t="shared" si="0"/>
        <v>0</v>
      </c>
      <c r="I52" s="386">
        <f t="shared" si="0"/>
        <v>0</v>
      </c>
      <c r="J52" s="386">
        <f t="shared" si="0"/>
        <v>0</v>
      </c>
      <c r="K52" s="386">
        <f t="shared" si="0"/>
        <v>0</v>
      </c>
      <c r="L52" s="386">
        <f t="shared" si="0"/>
        <v>0</v>
      </c>
      <c r="M52" s="386">
        <f t="shared" si="0"/>
        <v>0</v>
      </c>
      <c r="N52" s="386">
        <f t="shared" si="0"/>
        <v>0</v>
      </c>
      <c r="O52" s="386">
        <f t="shared" si="0"/>
        <v>0</v>
      </c>
      <c r="P52" s="386">
        <f t="shared" si="0"/>
        <v>0</v>
      </c>
      <c r="Q52" s="386">
        <f t="shared" si="0"/>
        <v>0</v>
      </c>
      <c r="R52" s="387">
        <f t="shared" si="0"/>
        <v>0</v>
      </c>
    </row>
    <row r="53" spans="2:18" ht="15.75" thickBot="1">
      <c r="B53" s="40"/>
      <c r="C53" s="40"/>
      <c r="D53" s="40"/>
      <c r="E53" s="40"/>
      <c r="F53" s="40"/>
      <c r="G53" s="40"/>
      <c r="H53" s="40"/>
      <c r="I53" s="40"/>
      <c r="J53" s="40"/>
      <c r="K53" s="40"/>
      <c r="L53" s="40"/>
      <c r="M53" s="40"/>
      <c r="N53" s="40"/>
      <c r="O53" s="40"/>
      <c r="P53" s="40"/>
      <c r="Q53" s="40"/>
      <c r="R53" s="40"/>
    </row>
    <row r="54" spans="2:18" ht="15.75" thickBot="1">
      <c r="B54" s="1239" t="s">
        <v>157</v>
      </c>
      <c r="C54" s="1159"/>
      <c r="D54" s="1159"/>
      <c r="E54" s="1159"/>
      <c r="F54" s="1159"/>
      <c r="G54" s="1159"/>
      <c r="H54" s="1159"/>
      <c r="I54" s="1159"/>
      <c r="J54" s="1159"/>
      <c r="K54" s="1159"/>
      <c r="L54" s="1159"/>
      <c r="M54" s="1159"/>
      <c r="N54" s="1159"/>
      <c r="O54" s="1159"/>
      <c r="P54" s="1159"/>
      <c r="Q54" s="1159"/>
      <c r="R54" s="1160"/>
    </row>
    <row r="55" spans="2:18" ht="15.75" thickBot="1">
      <c r="B55" s="34" t="s">
        <v>45</v>
      </c>
      <c r="C55" s="161">
        <v>2010</v>
      </c>
      <c r="D55" s="162">
        <v>2011</v>
      </c>
      <c r="E55" s="162">
        <v>2012</v>
      </c>
      <c r="F55" s="162">
        <v>2013</v>
      </c>
      <c r="G55" s="162">
        <v>2014</v>
      </c>
      <c r="H55" s="162">
        <v>2015</v>
      </c>
      <c r="I55" s="162">
        <v>2016</v>
      </c>
      <c r="J55" s="162">
        <v>2017</v>
      </c>
      <c r="K55" s="162">
        <v>2018</v>
      </c>
      <c r="L55" s="162">
        <v>2019</v>
      </c>
      <c r="M55" s="162">
        <v>2020</v>
      </c>
      <c r="N55" s="162">
        <v>2021</v>
      </c>
      <c r="O55" s="162">
        <v>2022</v>
      </c>
      <c r="P55" s="162">
        <v>2023</v>
      </c>
      <c r="Q55" s="162">
        <v>2024</v>
      </c>
      <c r="R55" s="163">
        <v>2025</v>
      </c>
    </row>
    <row r="56" spans="2:18">
      <c r="B56" s="788" t="s">
        <v>4</v>
      </c>
      <c r="C56" s="790">
        <f>'Thermique (par source)'!C27+'Thermique (par source)'!C100+'Thermique (par source)'!C173</f>
        <v>0</v>
      </c>
      <c r="D56" s="308">
        <f>'Thermique (par source)'!D27+'Thermique (par source)'!D100+'Thermique (par source)'!D173</f>
        <v>0</v>
      </c>
      <c r="E56" s="308">
        <f>'Thermique (par source)'!E27+'Thermique (par source)'!E100+'Thermique (par source)'!E173</f>
        <v>0</v>
      </c>
      <c r="F56" s="308">
        <f>'Thermique (par source)'!F27+'Thermique (par source)'!F100+'Thermique (par source)'!F173</f>
        <v>0</v>
      </c>
      <c r="G56" s="308">
        <f>'Thermique (par source)'!G27+'Thermique (par source)'!G100+'Thermique (par source)'!G173</f>
        <v>0</v>
      </c>
      <c r="H56" s="308">
        <f>'Thermique (par source)'!H27+'Thermique (par source)'!H100+'Thermique (par source)'!H173</f>
        <v>0</v>
      </c>
      <c r="I56" s="308">
        <f>'Thermique (par source)'!I27+'Thermique (par source)'!I100+'Thermique (par source)'!I173</f>
        <v>0</v>
      </c>
      <c r="J56" s="308">
        <f>'Thermique (par source)'!J27+'Thermique (par source)'!J100+'Thermique (par source)'!J173</f>
        <v>0</v>
      </c>
      <c r="K56" s="308">
        <f>'Thermique (par source)'!K27+'Thermique (par source)'!K100+'Thermique (par source)'!K173</f>
        <v>0</v>
      </c>
      <c r="L56" s="308">
        <f>'Thermique (par source)'!L27+'Thermique (par source)'!L100+'Thermique (par source)'!L173</f>
        <v>0</v>
      </c>
      <c r="M56" s="308">
        <f>'Thermique (par source)'!M27+'Thermique (par source)'!M100+'Thermique (par source)'!M173</f>
        <v>0</v>
      </c>
      <c r="N56" s="308">
        <f>'Thermique (par source)'!N27+'Thermique (par source)'!N100+'Thermique (par source)'!N173</f>
        <v>0</v>
      </c>
      <c r="O56" s="308">
        <f>'Thermique (par source)'!O27+'Thermique (par source)'!O100+'Thermique (par source)'!O173</f>
        <v>0</v>
      </c>
      <c r="P56" s="308">
        <f>'Thermique (par source)'!P27+'Thermique (par source)'!P100+'Thermique (par source)'!P173</f>
        <v>0</v>
      </c>
      <c r="Q56" s="308">
        <f>'Thermique (par source)'!Q27+'Thermique (par source)'!Q100+'Thermique (par source)'!Q173</f>
        <v>0</v>
      </c>
      <c r="R56" s="212">
        <f>'Thermique (par source)'!R27+'Thermique (par source)'!R100+'Thermique (par source)'!R173</f>
        <v>0</v>
      </c>
    </row>
    <row r="57" spans="2:18">
      <c r="B57" s="187" t="s">
        <v>5</v>
      </c>
      <c r="C57" s="791">
        <f>'Thermique (par source)'!C28+'Thermique (par source)'!C101+'Thermique (par source)'!C174</f>
        <v>0</v>
      </c>
      <c r="D57" s="787">
        <f>'Thermique (par source)'!D28+'Thermique (par source)'!D101+'Thermique (par source)'!D174</f>
        <v>0</v>
      </c>
      <c r="E57" s="787">
        <f>'Thermique (par source)'!E28+'Thermique (par source)'!E101+'Thermique (par source)'!E174</f>
        <v>0</v>
      </c>
      <c r="F57" s="787">
        <f>'Thermique (par source)'!F28+'Thermique (par source)'!F101+'Thermique (par source)'!F174</f>
        <v>0</v>
      </c>
      <c r="G57" s="787">
        <f>'Thermique (par source)'!G28+'Thermique (par source)'!G101+'Thermique (par source)'!G174</f>
        <v>0</v>
      </c>
      <c r="H57" s="787">
        <f>'Thermique (par source)'!H28+'Thermique (par source)'!H101+'Thermique (par source)'!H174</f>
        <v>0</v>
      </c>
      <c r="I57" s="787">
        <f>'Thermique (par source)'!I28+'Thermique (par source)'!I101+'Thermique (par source)'!I174</f>
        <v>0</v>
      </c>
      <c r="J57" s="787">
        <f>'Thermique (par source)'!J28+'Thermique (par source)'!J101+'Thermique (par source)'!J174</f>
        <v>0</v>
      </c>
      <c r="K57" s="787">
        <f>'Thermique (par source)'!K28+'Thermique (par source)'!K101+'Thermique (par source)'!K174</f>
        <v>0</v>
      </c>
      <c r="L57" s="787">
        <f>'Thermique (par source)'!L28+'Thermique (par source)'!L101+'Thermique (par source)'!L174</f>
        <v>0</v>
      </c>
      <c r="M57" s="787">
        <f>'Thermique (par source)'!M28+'Thermique (par source)'!M101+'Thermique (par source)'!M174</f>
        <v>0</v>
      </c>
      <c r="N57" s="787">
        <f>'Thermique (par source)'!N28+'Thermique (par source)'!N101+'Thermique (par source)'!N174</f>
        <v>0</v>
      </c>
      <c r="O57" s="787">
        <f>'Thermique (par source)'!O28+'Thermique (par source)'!O101+'Thermique (par source)'!O174</f>
        <v>0</v>
      </c>
      <c r="P57" s="787">
        <f>'Thermique (par source)'!P28+'Thermique (par source)'!P101+'Thermique (par source)'!P174</f>
        <v>0</v>
      </c>
      <c r="Q57" s="787">
        <f>'Thermique (par source)'!Q28+'Thermique (par source)'!Q101+'Thermique (par source)'!Q174</f>
        <v>0</v>
      </c>
      <c r="R57" s="198">
        <f>'Thermique (par source)'!R28+'Thermique (par source)'!R101+'Thermique (par source)'!R174</f>
        <v>0</v>
      </c>
    </row>
    <row r="58" spans="2:18">
      <c r="B58" s="187" t="s">
        <v>6</v>
      </c>
      <c r="C58" s="791">
        <f>'Thermique (par source)'!C29+'Thermique (par source)'!C102+'Thermique (par source)'!C175</f>
        <v>0</v>
      </c>
      <c r="D58" s="787">
        <f>'Thermique (par source)'!D29+'Thermique (par source)'!D102+'Thermique (par source)'!D175</f>
        <v>0</v>
      </c>
      <c r="E58" s="787">
        <f>'Thermique (par source)'!E29+'Thermique (par source)'!E102+'Thermique (par source)'!E175</f>
        <v>0</v>
      </c>
      <c r="F58" s="787">
        <f>'Thermique (par source)'!F29+'Thermique (par source)'!F102+'Thermique (par source)'!F175</f>
        <v>0</v>
      </c>
      <c r="G58" s="787">
        <f>'Thermique (par source)'!G29+'Thermique (par source)'!G102+'Thermique (par source)'!G175</f>
        <v>0</v>
      </c>
      <c r="H58" s="787">
        <f>'Thermique (par source)'!H29+'Thermique (par source)'!H102+'Thermique (par source)'!H175</f>
        <v>0</v>
      </c>
      <c r="I58" s="787">
        <f>'Thermique (par source)'!I29+'Thermique (par source)'!I102+'Thermique (par source)'!I175</f>
        <v>0</v>
      </c>
      <c r="J58" s="787">
        <f>'Thermique (par source)'!J29+'Thermique (par source)'!J102+'Thermique (par source)'!J175</f>
        <v>0</v>
      </c>
      <c r="K58" s="787">
        <f>'Thermique (par source)'!K29+'Thermique (par source)'!K102+'Thermique (par source)'!K175</f>
        <v>0</v>
      </c>
      <c r="L58" s="787">
        <f>'Thermique (par source)'!L29+'Thermique (par source)'!L102+'Thermique (par source)'!L175</f>
        <v>0</v>
      </c>
      <c r="M58" s="787">
        <f>'Thermique (par source)'!M29+'Thermique (par source)'!M102+'Thermique (par source)'!M175</f>
        <v>0</v>
      </c>
      <c r="N58" s="787">
        <f>'Thermique (par source)'!N29+'Thermique (par source)'!N102+'Thermique (par source)'!N175</f>
        <v>0</v>
      </c>
      <c r="O58" s="787">
        <f>'Thermique (par source)'!O29+'Thermique (par source)'!O102+'Thermique (par source)'!O175</f>
        <v>0</v>
      </c>
      <c r="P58" s="787">
        <f>'Thermique (par source)'!P29+'Thermique (par source)'!P102+'Thermique (par source)'!P175</f>
        <v>0</v>
      </c>
      <c r="Q58" s="787">
        <f>'Thermique (par source)'!Q29+'Thermique (par source)'!Q102+'Thermique (par source)'!Q175</f>
        <v>0</v>
      </c>
      <c r="R58" s="198">
        <f>'Thermique (par source)'!R29+'Thermique (par source)'!R102+'Thermique (par source)'!R175</f>
        <v>0</v>
      </c>
    </row>
    <row r="59" spans="2:18">
      <c r="B59" s="187" t="s">
        <v>7</v>
      </c>
      <c r="C59" s="791">
        <f>'Thermique (par source)'!C30+'Thermique (par source)'!C103+'Thermique (par source)'!C176</f>
        <v>0</v>
      </c>
      <c r="D59" s="787">
        <f>'Thermique (par source)'!D30+'Thermique (par source)'!D103+'Thermique (par source)'!D176</f>
        <v>0</v>
      </c>
      <c r="E59" s="787">
        <f>'Thermique (par source)'!E30+'Thermique (par source)'!E103+'Thermique (par source)'!E176</f>
        <v>0</v>
      </c>
      <c r="F59" s="787">
        <f>'Thermique (par source)'!F30+'Thermique (par source)'!F103+'Thermique (par source)'!F176</f>
        <v>0</v>
      </c>
      <c r="G59" s="787">
        <f>'Thermique (par source)'!G30+'Thermique (par source)'!G103+'Thermique (par source)'!G176</f>
        <v>0</v>
      </c>
      <c r="H59" s="787">
        <f>'Thermique (par source)'!H30+'Thermique (par source)'!H103+'Thermique (par source)'!H176</f>
        <v>0</v>
      </c>
      <c r="I59" s="787">
        <f>'Thermique (par source)'!I30+'Thermique (par source)'!I103+'Thermique (par source)'!I176</f>
        <v>0</v>
      </c>
      <c r="J59" s="787">
        <f>'Thermique (par source)'!J30+'Thermique (par source)'!J103+'Thermique (par source)'!J176</f>
        <v>0</v>
      </c>
      <c r="K59" s="787">
        <f>'Thermique (par source)'!K30+'Thermique (par source)'!K103+'Thermique (par source)'!K176</f>
        <v>0</v>
      </c>
      <c r="L59" s="787">
        <f>'Thermique (par source)'!L30+'Thermique (par source)'!L103+'Thermique (par source)'!L176</f>
        <v>0</v>
      </c>
      <c r="M59" s="787">
        <f>'Thermique (par source)'!M30+'Thermique (par source)'!M103+'Thermique (par source)'!M176</f>
        <v>0</v>
      </c>
      <c r="N59" s="787">
        <f>'Thermique (par source)'!N30+'Thermique (par source)'!N103+'Thermique (par source)'!N176</f>
        <v>0</v>
      </c>
      <c r="O59" s="787">
        <f>'Thermique (par source)'!O30+'Thermique (par source)'!O103+'Thermique (par source)'!O176</f>
        <v>0</v>
      </c>
      <c r="P59" s="787">
        <f>'Thermique (par source)'!P30+'Thermique (par source)'!P103+'Thermique (par source)'!P176</f>
        <v>0</v>
      </c>
      <c r="Q59" s="787">
        <f>'Thermique (par source)'!Q30+'Thermique (par source)'!Q103+'Thermique (par source)'!Q176</f>
        <v>0</v>
      </c>
      <c r="R59" s="198">
        <f>'Thermique (par source)'!R30+'Thermique (par source)'!R103+'Thermique (par source)'!R176</f>
        <v>0</v>
      </c>
    </row>
    <row r="60" spans="2:18">
      <c r="B60" s="187" t="s">
        <v>8</v>
      </c>
      <c r="C60" s="791">
        <f>'Thermique (par source)'!C31+'Thermique (par source)'!C104+'Thermique (par source)'!C177</f>
        <v>0</v>
      </c>
      <c r="D60" s="787">
        <f>'Thermique (par source)'!D31+'Thermique (par source)'!D104+'Thermique (par source)'!D177</f>
        <v>0</v>
      </c>
      <c r="E60" s="787">
        <f>'Thermique (par source)'!E31+'Thermique (par source)'!E104+'Thermique (par source)'!E177</f>
        <v>0</v>
      </c>
      <c r="F60" s="787">
        <f>'Thermique (par source)'!F31+'Thermique (par source)'!F104+'Thermique (par source)'!F177</f>
        <v>0</v>
      </c>
      <c r="G60" s="787">
        <f>'Thermique (par source)'!G31+'Thermique (par source)'!G104+'Thermique (par source)'!G177</f>
        <v>0</v>
      </c>
      <c r="H60" s="787">
        <f>'Thermique (par source)'!H31+'Thermique (par source)'!H104+'Thermique (par source)'!H177</f>
        <v>0</v>
      </c>
      <c r="I60" s="787">
        <f>'Thermique (par source)'!I31+'Thermique (par source)'!I104+'Thermique (par source)'!I177</f>
        <v>0</v>
      </c>
      <c r="J60" s="787">
        <f>'Thermique (par source)'!J31+'Thermique (par source)'!J104+'Thermique (par source)'!J177</f>
        <v>0</v>
      </c>
      <c r="K60" s="787">
        <f>'Thermique (par source)'!K31+'Thermique (par source)'!K104+'Thermique (par source)'!K177</f>
        <v>0</v>
      </c>
      <c r="L60" s="787">
        <f>'Thermique (par source)'!L31+'Thermique (par source)'!L104+'Thermique (par source)'!L177</f>
        <v>0</v>
      </c>
      <c r="M60" s="787">
        <f>'Thermique (par source)'!M31+'Thermique (par source)'!M104+'Thermique (par source)'!M177</f>
        <v>0</v>
      </c>
      <c r="N60" s="787">
        <f>'Thermique (par source)'!N31+'Thermique (par source)'!N104+'Thermique (par source)'!N177</f>
        <v>0</v>
      </c>
      <c r="O60" s="787">
        <f>'Thermique (par source)'!O31+'Thermique (par source)'!O104+'Thermique (par source)'!O177</f>
        <v>0</v>
      </c>
      <c r="P60" s="787">
        <f>'Thermique (par source)'!P31+'Thermique (par source)'!P104+'Thermique (par source)'!P177</f>
        <v>0</v>
      </c>
      <c r="Q60" s="787">
        <f>'Thermique (par source)'!Q31+'Thermique (par source)'!Q104+'Thermique (par source)'!Q177</f>
        <v>0</v>
      </c>
      <c r="R60" s="198">
        <f>'Thermique (par source)'!R31+'Thermique (par source)'!R104+'Thermique (par source)'!R177</f>
        <v>0</v>
      </c>
    </row>
    <row r="61" spans="2:18">
      <c r="B61" s="187" t="s">
        <v>9</v>
      </c>
      <c r="C61" s="791">
        <f>'Thermique (par source)'!C32+'Thermique (par source)'!C105+'Thermique (par source)'!C178</f>
        <v>0</v>
      </c>
      <c r="D61" s="787">
        <f>'Thermique (par source)'!D32+'Thermique (par source)'!D105+'Thermique (par source)'!D178</f>
        <v>0</v>
      </c>
      <c r="E61" s="787">
        <f>'Thermique (par source)'!E32+'Thermique (par source)'!E105+'Thermique (par source)'!E178</f>
        <v>0</v>
      </c>
      <c r="F61" s="787">
        <f>'Thermique (par source)'!F32+'Thermique (par source)'!F105+'Thermique (par source)'!F178</f>
        <v>0</v>
      </c>
      <c r="G61" s="787">
        <f>'Thermique (par source)'!G32+'Thermique (par source)'!G105+'Thermique (par source)'!G178</f>
        <v>0</v>
      </c>
      <c r="H61" s="787">
        <f>'Thermique (par source)'!H32+'Thermique (par source)'!H105+'Thermique (par source)'!H178</f>
        <v>0</v>
      </c>
      <c r="I61" s="787">
        <f>'Thermique (par source)'!I32+'Thermique (par source)'!I105+'Thermique (par source)'!I178</f>
        <v>0</v>
      </c>
      <c r="J61" s="787">
        <f>'Thermique (par source)'!J32+'Thermique (par source)'!J105+'Thermique (par source)'!J178</f>
        <v>0</v>
      </c>
      <c r="K61" s="787">
        <f>'Thermique (par source)'!K32+'Thermique (par source)'!K105+'Thermique (par source)'!K178</f>
        <v>0</v>
      </c>
      <c r="L61" s="787">
        <f>'Thermique (par source)'!L32+'Thermique (par source)'!L105+'Thermique (par source)'!L178</f>
        <v>0</v>
      </c>
      <c r="M61" s="787">
        <f>'Thermique (par source)'!M32+'Thermique (par source)'!M105+'Thermique (par source)'!M178</f>
        <v>0</v>
      </c>
      <c r="N61" s="787">
        <f>'Thermique (par source)'!N32+'Thermique (par source)'!N105+'Thermique (par source)'!N178</f>
        <v>0</v>
      </c>
      <c r="O61" s="787">
        <f>'Thermique (par source)'!O32+'Thermique (par source)'!O105+'Thermique (par source)'!O178</f>
        <v>0</v>
      </c>
      <c r="P61" s="787">
        <f>'Thermique (par source)'!P32+'Thermique (par source)'!P105+'Thermique (par source)'!P178</f>
        <v>0</v>
      </c>
      <c r="Q61" s="787">
        <f>'Thermique (par source)'!Q32+'Thermique (par source)'!Q105+'Thermique (par source)'!Q178</f>
        <v>0</v>
      </c>
      <c r="R61" s="198">
        <f>'Thermique (par source)'!R32+'Thermique (par source)'!R105+'Thermique (par source)'!R178</f>
        <v>0</v>
      </c>
    </row>
    <row r="62" spans="2:18">
      <c r="B62" s="187" t="s">
        <v>10</v>
      </c>
      <c r="C62" s="791">
        <f>'Thermique (par source)'!C33+'Thermique (par source)'!C106+'Thermique (par source)'!C179</f>
        <v>0</v>
      </c>
      <c r="D62" s="787">
        <f>'Thermique (par source)'!D33+'Thermique (par source)'!D106+'Thermique (par source)'!D179</f>
        <v>0</v>
      </c>
      <c r="E62" s="787">
        <f>'Thermique (par source)'!E33+'Thermique (par source)'!E106+'Thermique (par source)'!E179</f>
        <v>0</v>
      </c>
      <c r="F62" s="787">
        <f>'Thermique (par source)'!F33+'Thermique (par source)'!F106+'Thermique (par source)'!F179</f>
        <v>0</v>
      </c>
      <c r="G62" s="787">
        <f>'Thermique (par source)'!G33+'Thermique (par source)'!G106+'Thermique (par source)'!G179</f>
        <v>0</v>
      </c>
      <c r="H62" s="787">
        <f>'Thermique (par source)'!H33+'Thermique (par source)'!H106+'Thermique (par source)'!H179</f>
        <v>0</v>
      </c>
      <c r="I62" s="787">
        <f>'Thermique (par source)'!I33+'Thermique (par source)'!I106+'Thermique (par source)'!I179</f>
        <v>0</v>
      </c>
      <c r="J62" s="787">
        <f>'Thermique (par source)'!J33+'Thermique (par source)'!J106+'Thermique (par source)'!J179</f>
        <v>0</v>
      </c>
      <c r="K62" s="787">
        <f>'Thermique (par source)'!K33+'Thermique (par source)'!K106+'Thermique (par source)'!K179</f>
        <v>0</v>
      </c>
      <c r="L62" s="787">
        <f>'Thermique (par source)'!L33+'Thermique (par source)'!L106+'Thermique (par source)'!L179</f>
        <v>0</v>
      </c>
      <c r="M62" s="787">
        <f>'Thermique (par source)'!M33+'Thermique (par source)'!M106+'Thermique (par source)'!M179</f>
        <v>0</v>
      </c>
      <c r="N62" s="787">
        <f>'Thermique (par source)'!N33+'Thermique (par source)'!N106+'Thermique (par source)'!N179</f>
        <v>0</v>
      </c>
      <c r="O62" s="787">
        <f>'Thermique (par source)'!O33+'Thermique (par source)'!O106+'Thermique (par source)'!O179</f>
        <v>0</v>
      </c>
      <c r="P62" s="787">
        <f>'Thermique (par source)'!P33+'Thermique (par source)'!P106+'Thermique (par source)'!P179</f>
        <v>0</v>
      </c>
      <c r="Q62" s="787">
        <f>'Thermique (par source)'!Q33+'Thermique (par source)'!Q106+'Thermique (par source)'!Q179</f>
        <v>0</v>
      </c>
      <c r="R62" s="198">
        <f>'Thermique (par source)'!R33+'Thermique (par source)'!R106+'Thermique (par source)'!R179</f>
        <v>0</v>
      </c>
    </row>
    <row r="63" spans="2:18">
      <c r="B63" s="187" t="s">
        <v>11</v>
      </c>
      <c r="C63" s="791">
        <f>'Thermique (par source)'!C34+'Thermique (par source)'!C107+'Thermique (par source)'!C180</f>
        <v>0</v>
      </c>
      <c r="D63" s="787">
        <f>'Thermique (par source)'!D34+'Thermique (par source)'!D107+'Thermique (par source)'!D180</f>
        <v>0</v>
      </c>
      <c r="E63" s="787">
        <f>'Thermique (par source)'!E34+'Thermique (par source)'!E107+'Thermique (par source)'!E180</f>
        <v>0</v>
      </c>
      <c r="F63" s="787">
        <f>'Thermique (par source)'!F34+'Thermique (par source)'!F107+'Thermique (par source)'!F180</f>
        <v>0</v>
      </c>
      <c r="G63" s="787">
        <f>'Thermique (par source)'!G34+'Thermique (par source)'!G107+'Thermique (par source)'!G180</f>
        <v>0</v>
      </c>
      <c r="H63" s="787">
        <f>'Thermique (par source)'!H34+'Thermique (par source)'!H107+'Thermique (par source)'!H180</f>
        <v>0</v>
      </c>
      <c r="I63" s="787">
        <f>'Thermique (par source)'!I34+'Thermique (par source)'!I107+'Thermique (par source)'!I180</f>
        <v>0</v>
      </c>
      <c r="J63" s="787">
        <f>'Thermique (par source)'!J34+'Thermique (par source)'!J107+'Thermique (par source)'!J180</f>
        <v>0</v>
      </c>
      <c r="K63" s="787">
        <f>'Thermique (par source)'!K34+'Thermique (par source)'!K107+'Thermique (par source)'!K180</f>
        <v>0</v>
      </c>
      <c r="L63" s="787">
        <f>'Thermique (par source)'!L34+'Thermique (par source)'!L107+'Thermique (par source)'!L180</f>
        <v>0</v>
      </c>
      <c r="M63" s="787">
        <f>'Thermique (par source)'!M34+'Thermique (par source)'!M107+'Thermique (par source)'!M180</f>
        <v>0</v>
      </c>
      <c r="N63" s="787">
        <f>'Thermique (par source)'!N34+'Thermique (par source)'!N107+'Thermique (par source)'!N180</f>
        <v>0</v>
      </c>
      <c r="O63" s="787">
        <f>'Thermique (par source)'!O34+'Thermique (par source)'!O107+'Thermique (par source)'!O180</f>
        <v>0</v>
      </c>
      <c r="P63" s="787">
        <f>'Thermique (par source)'!P34+'Thermique (par source)'!P107+'Thermique (par source)'!P180</f>
        <v>0</v>
      </c>
      <c r="Q63" s="787">
        <f>'Thermique (par source)'!Q34+'Thermique (par source)'!Q107+'Thermique (par source)'!Q180</f>
        <v>0</v>
      </c>
      <c r="R63" s="198">
        <f>'Thermique (par source)'!R34+'Thermique (par source)'!R107+'Thermique (par source)'!R180</f>
        <v>0</v>
      </c>
    </row>
    <row r="64" spans="2:18">
      <c r="B64" s="187" t="s">
        <v>12</v>
      </c>
      <c r="C64" s="791">
        <f>'Thermique (par source)'!C35+'Thermique (par source)'!C108+'Thermique (par source)'!C181</f>
        <v>0</v>
      </c>
      <c r="D64" s="787">
        <f>'Thermique (par source)'!D35+'Thermique (par source)'!D108+'Thermique (par source)'!D181</f>
        <v>0</v>
      </c>
      <c r="E64" s="787">
        <f>'Thermique (par source)'!E35+'Thermique (par source)'!E108+'Thermique (par source)'!E181</f>
        <v>0</v>
      </c>
      <c r="F64" s="787">
        <f>'Thermique (par source)'!F35+'Thermique (par source)'!F108+'Thermique (par source)'!F181</f>
        <v>0</v>
      </c>
      <c r="G64" s="787">
        <f>'Thermique (par source)'!G35+'Thermique (par source)'!G108+'Thermique (par source)'!G181</f>
        <v>0</v>
      </c>
      <c r="H64" s="787">
        <f>'Thermique (par source)'!H35+'Thermique (par source)'!H108+'Thermique (par source)'!H181</f>
        <v>0</v>
      </c>
      <c r="I64" s="787">
        <f>'Thermique (par source)'!I35+'Thermique (par source)'!I108+'Thermique (par source)'!I181</f>
        <v>0</v>
      </c>
      <c r="J64" s="787">
        <f>'Thermique (par source)'!J35+'Thermique (par source)'!J108+'Thermique (par source)'!J181</f>
        <v>0</v>
      </c>
      <c r="K64" s="787">
        <f>'Thermique (par source)'!K35+'Thermique (par source)'!K108+'Thermique (par source)'!K181</f>
        <v>0</v>
      </c>
      <c r="L64" s="787">
        <f>'Thermique (par source)'!L35+'Thermique (par source)'!L108+'Thermique (par source)'!L181</f>
        <v>0</v>
      </c>
      <c r="M64" s="787">
        <f>'Thermique (par source)'!M35+'Thermique (par source)'!M108+'Thermique (par source)'!M181</f>
        <v>0</v>
      </c>
      <c r="N64" s="787">
        <f>'Thermique (par source)'!N35+'Thermique (par source)'!N108+'Thermique (par source)'!N181</f>
        <v>0</v>
      </c>
      <c r="O64" s="787">
        <f>'Thermique (par source)'!O35+'Thermique (par source)'!O108+'Thermique (par source)'!O181</f>
        <v>0</v>
      </c>
      <c r="P64" s="787">
        <f>'Thermique (par source)'!P35+'Thermique (par source)'!P108+'Thermique (par source)'!P181</f>
        <v>0</v>
      </c>
      <c r="Q64" s="787">
        <f>'Thermique (par source)'!Q35+'Thermique (par source)'!Q108+'Thermique (par source)'!Q181</f>
        <v>0</v>
      </c>
      <c r="R64" s="198">
        <f>'Thermique (par source)'!R35+'Thermique (par source)'!R108+'Thermique (par source)'!R181</f>
        <v>0</v>
      </c>
    </row>
    <row r="65" spans="2:18">
      <c r="B65" s="187" t="s">
        <v>13</v>
      </c>
      <c r="C65" s="791">
        <f>'Thermique (par source)'!C36+'Thermique (par source)'!C109+'Thermique (par source)'!C182</f>
        <v>0</v>
      </c>
      <c r="D65" s="787">
        <f>'Thermique (par source)'!D36+'Thermique (par source)'!D109+'Thermique (par source)'!D182</f>
        <v>0</v>
      </c>
      <c r="E65" s="787">
        <f>'Thermique (par source)'!E36+'Thermique (par source)'!E109+'Thermique (par source)'!E182</f>
        <v>0</v>
      </c>
      <c r="F65" s="787">
        <f>'Thermique (par source)'!F36+'Thermique (par source)'!F109+'Thermique (par source)'!F182</f>
        <v>0</v>
      </c>
      <c r="G65" s="787">
        <f>'Thermique (par source)'!G36+'Thermique (par source)'!G109+'Thermique (par source)'!G182</f>
        <v>0</v>
      </c>
      <c r="H65" s="787">
        <f>'Thermique (par source)'!H36+'Thermique (par source)'!H109+'Thermique (par source)'!H182</f>
        <v>0</v>
      </c>
      <c r="I65" s="787">
        <f>'Thermique (par source)'!I36+'Thermique (par source)'!I109+'Thermique (par source)'!I182</f>
        <v>0</v>
      </c>
      <c r="J65" s="787">
        <f>'Thermique (par source)'!J36+'Thermique (par source)'!J109+'Thermique (par source)'!J182</f>
        <v>0</v>
      </c>
      <c r="K65" s="787">
        <f>'Thermique (par source)'!K36+'Thermique (par source)'!K109+'Thermique (par source)'!K182</f>
        <v>0</v>
      </c>
      <c r="L65" s="787">
        <f>'Thermique (par source)'!L36+'Thermique (par source)'!L109+'Thermique (par source)'!L182</f>
        <v>0</v>
      </c>
      <c r="M65" s="787">
        <f>'Thermique (par source)'!M36+'Thermique (par source)'!M109+'Thermique (par source)'!M182</f>
        <v>0</v>
      </c>
      <c r="N65" s="787">
        <f>'Thermique (par source)'!N36+'Thermique (par source)'!N109+'Thermique (par source)'!N182</f>
        <v>0</v>
      </c>
      <c r="O65" s="787">
        <f>'Thermique (par source)'!O36+'Thermique (par source)'!O109+'Thermique (par source)'!O182</f>
        <v>0</v>
      </c>
      <c r="P65" s="787">
        <f>'Thermique (par source)'!P36+'Thermique (par source)'!P109+'Thermique (par source)'!P182</f>
        <v>0</v>
      </c>
      <c r="Q65" s="787">
        <f>'Thermique (par source)'!Q36+'Thermique (par source)'!Q109+'Thermique (par source)'!Q182</f>
        <v>0</v>
      </c>
      <c r="R65" s="198">
        <f>'Thermique (par source)'!R36+'Thermique (par source)'!R109+'Thermique (par source)'!R182</f>
        <v>0</v>
      </c>
    </row>
    <row r="66" spans="2:18">
      <c r="B66" s="187" t="s">
        <v>14</v>
      </c>
      <c r="C66" s="791">
        <f>'Thermique (par source)'!C37+'Thermique (par source)'!C110+'Thermique (par source)'!C183</f>
        <v>0</v>
      </c>
      <c r="D66" s="787">
        <f>'Thermique (par source)'!D37+'Thermique (par source)'!D110+'Thermique (par source)'!D183</f>
        <v>0</v>
      </c>
      <c r="E66" s="787">
        <f>'Thermique (par source)'!E37+'Thermique (par source)'!E110+'Thermique (par source)'!E183</f>
        <v>0</v>
      </c>
      <c r="F66" s="787">
        <f>'Thermique (par source)'!F37+'Thermique (par source)'!F110+'Thermique (par source)'!F183</f>
        <v>0</v>
      </c>
      <c r="G66" s="787">
        <f>'Thermique (par source)'!G37+'Thermique (par source)'!G110+'Thermique (par source)'!G183</f>
        <v>0</v>
      </c>
      <c r="H66" s="787">
        <f>'Thermique (par source)'!H37+'Thermique (par source)'!H110+'Thermique (par source)'!H183</f>
        <v>0</v>
      </c>
      <c r="I66" s="787">
        <f>'Thermique (par source)'!I37+'Thermique (par source)'!I110+'Thermique (par source)'!I183</f>
        <v>0</v>
      </c>
      <c r="J66" s="787">
        <f>'Thermique (par source)'!J37+'Thermique (par source)'!J110+'Thermique (par source)'!J183</f>
        <v>0</v>
      </c>
      <c r="K66" s="787">
        <f>'Thermique (par source)'!K37+'Thermique (par source)'!K110+'Thermique (par source)'!K183</f>
        <v>0</v>
      </c>
      <c r="L66" s="787">
        <f>'Thermique (par source)'!L37+'Thermique (par source)'!L110+'Thermique (par source)'!L183</f>
        <v>0</v>
      </c>
      <c r="M66" s="787">
        <f>'Thermique (par source)'!M37+'Thermique (par source)'!M110+'Thermique (par source)'!M183</f>
        <v>0</v>
      </c>
      <c r="N66" s="787">
        <f>'Thermique (par source)'!N37+'Thermique (par source)'!N110+'Thermique (par source)'!N183</f>
        <v>0</v>
      </c>
      <c r="O66" s="787">
        <f>'Thermique (par source)'!O37+'Thermique (par source)'!O110+'Thermique (par source)'!O183</f>
        <v>0</v>
      </c>
      <c r="P66" s="787">
        <f>'Thermique (par source)'!P37+'Thermique (par source)'!P110+'Thermique (par source)'!P183</f>
        <v>0</v>
      </c>
      <c r="Q66" s="787">
        <f>'Thermique (par source)'!Q37+'Thermique (par source)'!Q110+'Thermique (par source)'!Q183</f>
        <v>0</v>
      </c>
      <c r="R66" s="198">
        <f>'Thermique (par source)'!R37+'Thermique (par source)'!R110+'Thermique (par source)'!R183</f>
        <v>0</v>
      </c>
    </row>
    <row r="67" spans="2:18" ht="15.75" thickBot="1">
      <c r="B67" s="187" t="s">
        <v>15</v>
      </c>
      <c r="C67" s="356">
        <f>'Thermique (par source)'!C38+'Thermique (par source)'!C111+'Thermique (par source)'!C184</f>
        <v>0</v>
      </c>
      <c r="D67" s="313">
        <f>'Thermique (par source)'!D38+'Thermique (par source)'!D111+'Thermique (par source)'!D184</f>
        <v>0</v>
      </c>
      <c r="E67" s="313">
        <f>'Thermique (par source)'!E38+'Thermique (par source)'!E111+'Thermique (par source)'!E184</f>
        <v>0</v>
      </c>
      <c r="F67" s="313">
        <f>'Thermique (par source)'!F38+'Thermique (par source)'!F111+'Thermique (par source)'!F184</f>
        <v>0</v>
      </c>
      <c r="G67" s="313">
        <f>'Thermique (par source)'!G38+'Thermique (par source)'!G111+'Thermique (par source)'!G184</f>
        <v>0</v>
      </c>
      <c r="H67" s="313">
        <f>'Thermique (par source)'!H38+'Thermique (par source)'!H111+'Thermique (par source)'!H184</f>
        <v>0</v>
      </c>
      <c r="I67" s="313">
        <f>'Thermique (par source)'!I38+'Thermique (par source)'!I111+'Thermique (par source)'!I184</f>
        <v>0</v>
      </c>
      <c r="J67" s="313">
        <f>'Thermique (par source)'!J38+'Thermique (par source)'!J111+'Thermique (par source)'!J184</f>
        <v>0</v>
      </c>
      <c r="K67" s="313">
        <f>'Thermique (par source)'!K38+'Thermique (par source)'!K111+'Thermique (par source)'!K184</f>
        <v>0</v>
      </c>
      <c r="L67" s="313">
        <f>'Thermique (par source)'!L38+'Thermique (par source)'!L111+'Thermique (par source)'!L184</f>
        <v>0</v>
      </c>
      <c r="M67" s="313">
        <f>'Thermique (par source)'!M38+'Thermique (par source)'!M111+'Thermique (par source)'!M184</f>
        <v>0</v>
      </c>
      <c r="N67" s="313">
        <f>'Thermique (par source)'!N38+'Thermique (par source)'!N111+'Thermique (par source)'!N184</f>
        <v>0</v>
      </c>
      <c r="O67" s="313">
        <f>'Thermique (par source)'!O38+'Thermique (par source)'!O111+'Thermique (par source)'!O184</f>
        <v>0</v>
      </c>
      <c r="P67" s="313">
        <f>'Thermique (par source)'!P38+'Thermique (par source)'!P111+'Thermique (par source)'!P184</f>
        <v>0</v>
      </c>
      <c r="Q67" s="313">
        <f>'Thermique (par source)'!Q38+'Thermique (par source)'!Q111+'Thermique (par source)'!Q184</f>
        <v>0</v>
      </c>
      <c r="R67" s="292">
        <f>'Thermique (par source)'!R38+'Thermique (par source)'!R111+'Thermique (par source)'!R184</f>
        <v>0</v>
      </c>
    </row>
    <row r="68" spans="2:18" ht="15.75" thickBot="1">
      <c r="B68" s="789" t="s">
        <v>177</v>
      </c>
      <c r="C68" s="792">
        <f>SUM(C56:C67)</f>
        <v>0</v>
      </c>
      <c r="D68" s="383">
        <f t="shared" ref="D68:R68" si="1">SUM(D56:D67)</f>
        <v>0</v>
      </c>
      <c r="E68" s="383">
        <f t="shared" si="1"/>
        <v>0</v>
      </c>
      <c r="F68" s="383">
        <f t="shared" si="1"/>
        <v>0</v>
      </c>
      <c r="G68" s="383">
        <f t="shared" si="1"/>
        <v>0</v>
      </c>
      <c r="H68" s="383">
        <f t="shared" si="1"/>
        <v>0</v>
      </c>
      <c r="I68" s="383">
        <f t="shared" si="1"/>
        <v>0</v>
      </c>
      <c r="J68" s="383">
        <f t="shared" si="1"/>
        <v>0</v>
      </c>
      <c r="K68" s="383">
        <f t="shared" si="1"/>
        <v>0</v>
      </c>
      <c r="L68" s="383">
        <f>SUM(L56:L67)</f>
        <v>0</v>
      </c>
      <c r="M68" s="383">
        <f t="shared" si="1"/>
        <v>0</v>
      </c>
      <c r="N68" s="383">
        <f t="shared" si="1"/>
        <v>0</v>
      </c>
      <c r="O68" s="383">
        <f t="shared" si="1"/>
        <v>0</v>
      </c>
      <c r="P68" s="383">
        <f t="shared" si="1"/>
        <v>0</v>
      </c>
      <c r="Q68" s="383">
        <f t="shared" si="1"/>
        <v>0</v>
      </c>
      <c r="R68" s="384">
        <f t="shared" si="1"/>
        <v>0</v>
      </c>
    </row>
    <row r="69" spans="2:18">
      <c r="B69" s="187" t="s">
        <v>148</v>
      </c>
      <c r="C69" s="434">
        <f>(C52*12)</f>
        <v>0</v>
      </c>
      <c r="D69" s="314">
        <f t="shared" ref="D69:R69" si="2">(D52*12)</f>
        <v>0</v>
      </c>
      <c r="E69" s="314">
        <f t="shared" si="2"/>
        <v>0</v>
      </c>
      <c r="F69" s="314">
        <f t="shared" si="2"/>
        <v>0</v>
      </c>
      <c r="G69" s="314">
        <f t="shared" si="2"/>
        <v>0</v>
      </c>
      <c r="H69" s="314">
        <f t="shared" si="2"/>
        <v>0</v>
      </c>
      <c r="I69" s="314">
        <f t="shared" si="2"/>
        <v>0</v>
      </c>
      <c r="J69" s="314">
        <f t="shared" si="2"/>
        <v>0</v>
      </c>
      <c r="K69" s="314">
        <f t="shared" si="2"/>
        <v>0</v>
      </c>
      <c r="L69" s="314">
        <f>(L52*12)</f>
        <v>0</v>
      </c>
      <c r="M69" s="314">
        <f t="shared" si="2"/>
        <v>0</v>
      </c>
      <c r="N69" s="314">
        <f t="shared" si="2"/>
        <v>0</v>
      </c>
      <c r="O69" s="314">
        <f t="shared" si="2"/>
        <v>0</v>
      </c>
      <c r="P69" s="314">
        <f t="shared" si="2"/>
        <v>0</v>
      </c>
      <c r="Q69" s="314">
        <f t="shared" si="2"/>
        <v>0</v>
      </c>
      <c r="R69" s="315">
        <f t="shared" si="2"/>
        <v>0</v>
      </c>
    </row>
    <row r="70" spans="2:18" s="114" customFormat="1">
      <c r="B70" s="439" t="s">
        <v>188</v>
      </c>
      <c r="C70" s="719" t="str">
        <f>IF(C69=0," ",(C69/Données!F13))</f>
        <v xml:space="preserve"> </v>
      </c>
      <c r="D70" s="720" t="str">
        <f>IF(D69=0," ",(D69/Données!G13))</f>
        <v xml:space="preserve"> </v>
      </c>
      <c r="E70" s="720" t="str">
        <f>IF(E69=0," ",(E69/Données!H13))</f>
        <v xml:space="preserve"> </v>
      </c>
      <c r="F70" s="720" t="str">
        <f>IF(F69=0," ",(F69/Données!I13))</f>
        <v xml:space="preserve"> </v>
      </c>
      <c r="G70" s="720" t="str">
        <f>IF(G69=0," ",(G69/Données!J13))</f>
        <v xml:space="preserve"> </v>
      </c>
      <c r="H70" s="720" t="str">
        <f>IF(H69=0," ",(H69/Données!K13))</f>
        <v xml:space="preserve"> </v>
      </c>
      <c r="I70" s="720" t="str">
        <f>IF(I69=0," ",(I69/Données!L13))</f>
        <v xml:space="preserve"> </v>
      </c>
      <c r="J70" s="720" t="str">
        <f>IF(J69=0," ",(J69/Données!M13))</f>
        <v xml:space="preserve"> </v>
      </c>
      <c r="K70" s="720" t="str">
        <f>IF(K69=0," ",(K69/Données!N13))</f>
        <v xml:space="preserve"> </v>
      </c>
      <c r="L70" s="720" t="str">
        <f>IF(L69=0," ",(L69/Données!O13))</f>
        <v xml:space="preserve"> </v>
      </c>
      <c r="M70" s="720" t="str">
        <f>IF(M69=0," ",(M69/Données!P13))</f>
        <v xml:space="preserve"> </v>
      </c>
      <c r="N70" s="720" t="str">
        <f>IF(N69=0," ",(N69/Données!Q13))</f>
        <v xml:space="preserve"> </v>
      </c>
      <c r="O70" s="720" t="str">
        <f>IF(O69=0," ",(O69/Données!R13))</f>
        <v xml:space="preserve"> </v>
      </c>
      <c r="P70" s="720" t="str">
        <f>IF(P69=0," ",(P69/Données!S13))</f>
        <v xml:space="preserve"> </v>
      </c>
      <c r="Q70" s="720" t="str">
        <f>IF(Q69=0," ",(Q69/Données!T13))</f>
        <v xml:space="preserve"> </v>
      </c>
      <c r="R70" s="438" t="str">
        <f>IF(R69=0," ",(R69/Données!U13))</f>
        <v xml:space="preserve"> </v>
      </c>
    </row>
    <row r="71" spans="2:18" ht="15.75" thickBot="1">
      <c r="B71" s="433" t="s">
        <v>149</v>
      </c>
      <c r="C71" s="435">
        <f>C68-C69</f>
        <v>0</v>
      </c>
      <c r="D71" s="160">
        <f t="shared" ref="D71:R71" si="3">D68-D69</f>
        <v>0</v>
      </c>
      <c r="E71" s="160">
        <f t="shared" si="3"/>
        <v>0</v>
      </c>
      <c r="F71" s="160">
        <f t="shared" si="3"/>
        <v>0</v>
      </c>
      <c r="G71" s="160">
        <f t="shared" si="3"/>
        <v>0</v>
      </c>
      <c r="H71" s="160">
        <f t="shared" si="3"/>
        <v>0</v>
      </c>
      <c r="I71" s="160">
        <f t="shared" si="3"/>
        <v>0</v>
      </c>
      <c r="J71" s="160">
        <f t="shared" si="3"/>
        <v>0</v>
      </c>
      <c r="K71" s="160">
        <f t="shared" si="3"/>
        <v>0</v>
      </c>
      <c r="L71" s="160">
        <f t="shared" si="3"/>
        <v>0</v>
      </c>
      <c r="M71" s="160">
        <f t="shared" si="3"/>
        <v>0</v>
      </c>
      <c r="N71" s="160">
        <f t="shared" si="3"/>
        <v>0</v>
      </c>
      <c r="O71" s="160">
        <f t="shared" si="3"/>
        <v>0</v>
      </c>
      <c r="P71" s="160">
        <f t="shared" si="3"/>
        <v>0</v>
      </c>
      <c r="Q71" s="160">
        <f t="shared" si="3"/>
        <v>0</v>
      </c>
      <c r="R71" s="316">
        <f t="shared" si="3"/>
        <v>0</v>
      </c>
    </row>
    <row r="72" spans="2:18" ht="15.75" thickBot="1"/>
    <row r="73" spans="2:18" ht="15.75" thickBot="1">
      <c r="B73" s="1158" t="s">
        <v>145</v>
      </c>
      <c r="C73" s="1159"/>
      <c r="D73" s="1159"/>
      <c r="E73" s="1159"/>
      <c r="F73" s="1159"/>
      <c r="G73" s="1159"/>
      <c r="H73" s="1159"/>
      <c r="I73" s="1159"/>
      <c r="J73" s="1159"/>
      <c r="K73" s="1159"/>
      <c r="L73" s="1159"/>
      <c r="M73" s="1159"/>
      <c r="N73" s="1159"/>
      <c r="O73" s="1159"/>
      <c r="P73" s="1159"/>
      <c r="Q73" s="1159"/>
      <c r="R73" s="1160"/>
    </row>
    <row r="74" spans="2:18" ht="15.75" thickBot="1">
      <c r="B74" s="34" t="s">
        <v>45</v>
      </c>
      <c r="C74" s="161">
        <v>2010</v>
      </c>
      <c r="D74" s="162">
        <v>2011</v>
      </c>
      <c r="E74" s="162">
        <v>2012</v>
      </c>
      <c r="F74" s="162">
        <v>2013</v>
      </c>
      <c r="G74" s="162">
        <v>2014</v>
      </c>
      <c r="H74" s="162">
        <v>2015</v>
      </c>
      <c r="I74" s="162">
        <v>2016</v>
      </c>
      <c r="J74" s="162">
        <v>2017</v>
      </c>
      <c r="K74" s="162">
        <v>2018</v>
      </c>
      <c r="L74" s="162">
        <v>2019</v>
      </c>
      <c r="M74" s="162">
        <v>2020</v>
      </c>
      <c r="N74" s="162">
        <v>2021</v>
      </c>
      <c r="O74" s="162">
        <v>2022</v>
      </c>
      <c r="P74" s="162">
        <v>2023</v>
      </c>
      <c r="Q74" s="162">
        <v>2024</v>
      </c>
      <c r="R74" s="163">
        <v>2025</v>
      </c>
    </row>
    <row r="75" spans="2:18">
      <c r="B75" s="186" t="s">
        <v>4</v>
      </c>
      <c r="C75" s="294" t="e">
        <f>Electricité!C8/Electricité!$C$20</f>
        <v>#DIV/0!</v>
      </c>
      <c r="D75" s="298" t="e">
        <f>Electricité!D8/Electricité!$D$20</f>
        <v>#DIV/0!</v>
      </c>
      <c r="E75" s="298" t="e">
        <f>Electricité!E8/Electricité!$E$20</f>
        <v>#DIV/0!</v>
      </c>
      <c r="F75" s="298" t="e">
        <f>Electricité!F8/Electricité!$F$20</f>
        <v>#DIV/0!</v>
      </c>
      <c r="G75" s="298" t="e">
        <f>Electricité!G8/Electricité!$G$20</f>
        <v>#DIV/0!</v>
      </c>
      <c r="H75" s="298" t="e">
        <f>Electricité!H8/Electricité!$H$20</f>
        <v>#DIV/0!</v>
      </c>
      <c r="I75" s="298" t="e">
        <f>Electricité!I8/Electricité!$I$20</f>
        <v>#DIV/0!</v>
      </c>
      <c r="J75" s="298" t="e">
        <f>Electricité!J8/Electricité!$J$20</f>
        <v>#DIV/0!</v>
      </c>
      <c r="K75" s="298" t="e">
        <f>Electricité!K8/Electricité!$K$20</f>
        <v>#DIV/0!</v>
      </c>
      <c r="L75" s="298" t="e">
        <f>Electricité!L8/Electricité!$L$20</f>
        <v>#DIV/0!</v>
      </c>
      <c r="M75" s="298" t="e">
        <f>Electricité!M8/Electricité!$M$20</f>
        <v>#DIV/0!</v>
      </c>
      <c r="N75" s="298" t="e">
        <f>Electricité!N8/Electricité!$N$20</f>
        <v>#DIV/0!</v>
      </c>
      <c r="O75" s="298" t="e">
        <f>Electricité!O8/Electricité!$O$20</f>
        <v>#DIV/0!</v>
      </c>
      <c r="P75" s="298" t="e">
        <f>Electricité!P8/Electricité!$P$20</f>
        <v>#DIV/0!</v>
      </c>
      <c r="Q75" s="298" t="e">
        <f>Electricité!Q8/Electricité!$Q$20</f>
        <v>#DIV/0!</v>
      </c>
      <c r="R75" s="299" t="e">
        <f>Electricité!R8/Electricité!$R$20</f>
        <v>#DIV/0!</v>
      </c>
    </row>
    <row r="76" spans="2:18">
      <c r="B76" s="187" t="s">
        <v>5</v>
      </c>
      <c r="C76" s="300" t="e">
        <f>Electricité!C9/Electricité!$C$20</f>
        <v>#DIV/0!</v>
      </c>
      <c r="D76" s="297" t="e">
        <f>Electricité!D9/Electricité!$D$20</f>
        <v>#DIV/0!</v>
      </c>
      <c r="E76" s="297" t="e">
        <f>Electricité!E9/Electricité!$E$20</f>
        <v>#DIV/0!</v>
      </c>
      <c r="F76" s="297" t="e">
        <f>Electricité!F9/Electricité!$F$20</f>
        <v>#DIV/0!</v>
      </c>
      <c r="G76" s="297" t="e">
        <f>Electricité!G9/Electricité!$G$20</f>
        <v>#DIV/0!</v>
      </c>
      <c r="H76" s="297" t="e">
        <f>Electricité!H9/Electricité!$H$20</f>
        <v>#DIV/0!</v>
      </c>
      <c r="I76" s="297" t="e">
        <f>Electricité!I9/Electricité!$I$20</f>
        <v>#DIV/0!</v>
      </c>
      <c r="J76" s="297" t="e">
        <f>Electricité!J9/Electricité!$J$20</f>
        <v>#DIV/0!</v>
      </c>
      <c r="K76" s="297" t="e">
        <f>Electricité!K9/Electricité!$K$20</f>
        <v>#DIV/0!</v>
      </c>
      <c r="L76" s="297" t="e">
        <f>Electricité!L9/Electricité!$L$20</f>
        <v>#DIV/0!</v>
      </c>
      <c r="M76" s="297" t="e">
        <f>Electricité!M9/Electricité!$M$20</f>
        <v>#DIV/0!</v>
      </c>
      <c r="N76" s="297" t="e">
        <f>Electricité!N9/Electricité!$N$20</f>
        <v>#DIV/0!</v>
      </c>
      <c r="O76" s="297" t="e">
        <f>Electricité!O9/Electricité!$O$20</f>
        <v>#DIV/0!</v>
      </c>
      <c r="P76" s="297" t="e">
        <f>Electricité!P9/Electricité!$P$20</f>
        <v>#DIV/0!</v>
      </c>
      <c r="Q76" s="297" t="e">
        <f>Electricité!Q9/Electricité!$Q$20</f>
        <v>#DIV/0!</v>
      </c>
      <c r="R76" s="301" t="e">
        <f>Electricité!R9/Electricité!$R$20</f>
        <v>#DIV/0!</v>
      </c>
    </row>
    <row r="77" spans="2:18">
      <c r="B77" s="187" t="s">
        <v>6</v>
      </c>
      <c r="C77" s="300" t="e">
        <f>Electricité!C10/Electricité!$C$20</f>
        <v>#DIV/0!</v>
      </c>
      <c r="D77" s="297" t="e">
        <f>Electricité!D10/Electricité!$D$20</f>
        <v>#DIV/0!</v>
      </c>
      <c r="E77" s="297" t="e">
        <f>Electricité!E10/Electricité!$E$20</f>
        <v>#DIV/0!</v>
      </c>
      <c r="F77" s="297" t="e">
        <f>Electricité!F10/Electricité!$F$20</f>
        <v>#DIV/0!</v>
      </c>
      <c r="G77" s="297" t="e">
        <f>Electricité!G10/Electricité!$G$20</f>
        <v>#DIV/0!</v>
      </c>
      <c r="H77" s="297" t="e">
        <f>Electricité!H10/Electricité!$H$20</f>
        <v>#DIV/0!</v>
      </c>
      <c r="I77" s="297" t="e">
        <f>Electricité!I10/Electricité!$I$20</f>
        <v>#DIV/0!</v>
      </c>
      <c r="J77" s="297" t="e">
        <f>Electricité!J10/Electricité!$J$20</f>
        <v>#DIV/0!</v>
      </c>
      <c r="K77" s="297" t="e">
        <f>Electricité!K10/Electricité!$K$20</f>
        <v>#DIV/0!</v>
      </c>
      <c r="L77" s="297" t="e">
        <f>Electricité!L10/Electricité!$L$20</f>
        <v>#DIV/0!</v>
      </c>
      <c r="M77" s="297" t="e">
        <f>Electricité!M10/Electricité!$M$20</f>
        <v>#DIV/0!</v>
      </c>
      <c r="N77" s="297" t="e">
        <f>Electricité!N10/Electricité!$N$20</f>
        <v>#DIV/0!</v>
      </c>
      <c r="O77" s="297" t="e">
        <f>Electricité!O10/Electricité!$O$20</f>
        <v>#DIV/0!</v>
      </c>
      <c r="P77" s="297" t="e">
        <f>Electricité!P10/Electricité!$P$20</f>
        <v>#DIV/0!</v>
      </c>
      <c r="Q77" s="297" t="e">
        <f>Electricité!Q10/Electricité!$Q$20</f>
        <v>#DIV/0!</v>
      </c>
      <c r="R77" s="301" t="e">
        <f>Electricité!R10/Electricité!$R$20</f>
        <v>#DIV/0!</v>
      </c>
    </row>
    <row r="78" spans="2:18">
      <c r="B78" s="187" t="s">
        <v>7</v>
      </c>
      <c r="C78" s="300" t="e">
        <f>Electricité!C11/Electricité!$C$20</f>
        <v>#DIV/0!</v>
      </c>
      <c r="D78" s="297" t="e">
        <f>Electricité!D11/Electricité!$D$20</f>
        <v>#DIV/0!</v>
      </c>
      <c r="E78" s="297" t="e">
        <f>Electricité!E11/Electricité!$E$20</f>
        <v>#DIV/0!</v>
      </c>
      <c r="F78" s="297" t="e">
        <f>Electricité!F11/Electricité!$F$20</f>
        <v>#DIV/0!</v>
      </c>
      <c r="G78" s="297" t="e">
        <f>Electricité!G11/Electricité!$G$20</f>
        <v>#DIV/0!</v>
      </c>
      <c r="H78" s="297" t="e">
        <f>Electricité!H11/Electricité!$H$20</f>
        <v>#DIV/0!</v>
      </c>
      <c r="I78" s="297" t="e">
        <f>Electricité!I11/Electricité!$I$20</f>
        <v>#DIV/0!</v>
      </c>
      <c r="J78" s="297" t="e">
        <f>Electricité!J11/Electricité!$J$20</f>
        <v>#DIV/0!</v>
      </c>
      <c r="K78" s="297" t="e">
        <f>Electricité!K11/Electricité!$K$20</f>
        <v>#DIV/0!</v>
      </c>
      <c r="L78" s="297" t="e">
        <f>Electricité!L11/Electricité!$L$20</f>
        <v>#DIV/0!</v>
      </c>
      <c r="M78" s="297" t="e">
        <f>Electricité!M11/Electricité!$M$20</f>
        <v>#DIV/0!</v>
      </c>
      <c r="N78" s="297" t="e">
        <f>Electricité!N11/Electricité!$N$20</f>
        <v>#DIV/0!</v>
      </c>
      <c r="O78" s="297" t="e">
        <f>Electricité!O11/Electricité!$O$20</f>
        <v>#DIV/0!</v>
      </c>
      <c r="P78" s="297" t="e">
        <f>Electricité!P11/Electricité!$P$20</f>
        <v>#DIV/0!</v>
      </c>
      <c r="Q78" s="297" t="e">
        <f>Electricité!Q11/Electricité!$Q$20</f>
        <v>#DIV/0!</v>
      </c>
      <c r="R78" s="301" t="e">
        <f>Electricité!R11/Electricité!$R$20</f>
        <v>#DIV/0!</v>
      </c>
    </row>
    <row r="79" spans="2:18">
      <c r="B79" s="187" t="s">
        <v>8</v>
      </c>
      <c r="C79" s="300" t="e">
        <f>Electricité!C12/Electricité!$C$20</f>
        <v>#DIV/0!</v>
      </c>
      <c r="D79" s="297" t="e">
        <f>Electricité!D12/Electricité!$D$20</f>
        <v>#DIV/0!</v>
      </c>
      <c r="E79" s="297" t="e">
        <f>Electricité!E12/Electricité!$E$20</f>
        <v>#DIV/0!</v>
      </c>
      <c r="F79" s="297" t="e">
        <f>Electricité!F12/Electricité!$F$20</f>
        <v>#DIV/0!</v>
      </c>
      <c r="G79" s="297" t="e">
        <f>Electricité!G12/Electricité!$G$20</f>
        <v>#DIV/0!</v>
      </c>
      <c r="H79" s="297" t="e">
        <f>Electricité!H12/Electricité!$H$20</f>
        <v>#DIV/0!</v>
      </c>
      <c r="I79" s="297" t="e">
        <f>Electricité!I12/Electricité!$I$20</f>
        <v>#DIV/0!</v>
      </c>
      <c r="J79" s="297" t="e">
        <f>Electricité!J12/Electricité!$J$20</f>
        <v>#DIV/0!</v>
      </c>
      <c r="K79" s="297" t="e">
        <f>Electricité!K12/Electricité!$K$20</f>
        <v>#DIV/0!</v>
      </c>
      <c r="L79" s="297" t="e">
        <f>Electricité!L12/Electricité!$L$20</f>
        <v>#DIV/0!</v>
      </c>
      <c r="M79" s="297" t="e">
        <f>Electricité!M12/Electricité!$M$20</f>
        <v>#DIV/0!</v>
      </c>
      <c r="N79" s="297" t="e">
        <f>Electricité!N12/Electricité!$N$20</f>
        <v>#DIV/0!</v>
      </c>
      <c r="O79" s="297" t="e">
        <f>Electricité!O12/Electricité!$O$20</f>
        <v>#DIV/0!</v>
      </c>
      <c r="P79" s="297" t="e">
        <f>Electricité!P12/Electricité!$P$20</f>
        <v>#DIV/0!</v>
      </c>
      <c r="Q79" s="297" t="e">
        <f>Electricité!Q12/Electricité!$Q$20</f>
        <v>#DIV/0!</v>
      </c>
      <c r="R79" s="301" t="e">
        <f>Electricité!R12/Electricité!$R$20</f>
        <v>#DIV/0!</v>
      </c>
    </row>
    <row r="80" spans="2:18">
      <c r="B80" s="187" t="s">
        <v>9</v>
      </c>
      <c r="C80" s="300" t="e">
        <f>Electricité!C13/Electricité!$C$20</f>
        <v>#DIV/0!</v>
      </c>
      <c r="D80" s="297" t="e">
        <f>Electricité!D13/Electricité!$D$20</f>
        <v>#DIV/0!</v>
      </c>
      <c r="E80" s="297" t="e">
        <f>Electricité!E13/Electricité!$E$20</f>
        <v>#DIV/0!</v>
      </c>
      <c r="F80" s="297" t="e">
        <f>Electricité!F13/Electricité!$F$20</f>
        <v>#DIV/0!</v>
      </c>
      <c r="G80" s="297" t="e">
        <f>Electricité!G13/Electricité!$G$20</f>
        <v>#DIV/0!</v>
      </c>
      <c r="H80" s="297" t="e">
        <f>Electricité!H13/Electricité!$H$20</f>
        <v>#DIV/0!</v>
      </c>
      <c r="I80" s="297" t="e">
        <f>Electricité!I13/Electricité!$I$20</f>
        <v>#DIV/0!</v>
      </c>
      <c r="J80" s="297" t="e">
        <f>Electricité!J13/Electricité!$J$20</f>
        <v>#DIV/0!</v>
      </c>
      <c r="K80" s="297" t="e">
        <f>Electricité!K13/Electricité!$K$20</f>
        <v>#DIV/0!</v>
      </c>
      <c r="L80" s="297" t="e">
        <f>Electricité!L13/Electricité!$L$20</f>
        <v>#DIV/0!</v>
      </c>
      <c r="M80" s="297" t="e">
        <f>Electricité!M13/Electricité!$M$20</f>
        <v>#DIV/0!</v>
      </c>
      <c r="N80" s="297" t="e">
        <f>Electricité!N13/Electricité!$N$20</f>
        <v>#DIV/0!</v>
      </c>
      <c r="O80" s="297" t="e">
        <f>Electricité!O13/Electricité!$O$20</f>
        <v>#DIV/0!</v>
      </c>
      <c r="P80" s="297" t="e">
        <f>Electricité!P13/Electricité!$P$20</f>
        <v>#DIV/0!</v>
      </c>
      <c r="Q80" s="297" t="e">
        <f>Electricité!Q13/Electricité!$Q$20</f>
        <v>#DIV/0!</v>
      </c>
      <c r="R80" s="301" t="e">
        <f>Electricité!R13/Electricité!$R$20</f>
        <v>#DIV/0!</v>
      </c>
    </row>
    <row r="81" spans="2:18">
      <c r="B81" s="187" t="s">
        <v>10</v>
      </c>
      <c r="C81" s="300" t="e">
        <f>Electricité!C14/Electricité!$C$20</f>
        <v>#DIV/0!</v>
      </c>
      <c r="D81" s="297" t="e">
        <f>Electricité!D14/Electricité!$D$20</f>
        <v>#DIV/0!</v>
      </c>
      <c r="E81" s="297" t="e">
        <f>Electricité!E14/Electricité!$E$20</f>
        <v>#DIV/0!</v>
      </c>
      <c r="F81" s="297" t="e">
        <f>Electricité!F14/Electricité!$F$20</f>
        <v>#DIV/0!</v>
      </c>
      <c r="G81" s="297" t="e">
        <f>Electricité!G14/Electricité!$G$20</f>
        <v>#DIV/0!</v>
      </c>
      <c r="H81" s="297" t="e">
        <f>Electricité!H14/Electricité!$H$20</f>
        <v>#DIV/0!</v>
      </c>
      <c r="I81" s="297" t="e">
        <f>Electricité!I14/Electricité!$I$20</f>
        <v>#DIV/0!</v>
      </c>
      <c r="J81" s="297" t="e">
        <f>Electricité!J14/Electricité!$J$20</f>
        <v>#DIV/0!</v>
      </c>
      <c r="K81" s="297" t="e">
        <f>Electricité!K14/Electricité!$K$20</f>
        <v>#DIV/0!</v>
      </c>
      <c r="L81" s="297" t="e">
        <f>Electricité!L14/Electricité!$L$20</f>
        <v>#DIV/0!</v>
      </c>
      <c r="M81" s="297" t="e">
        <f>Electricité!M14/Electricité!$M$20</f>
        <v>#DIV/0!</v>
      </c>
      <c r="N81" s="297" t="e">
        <f>Electricité!N14/Electricité!$N$20</f>
        <v>#DIV/0!</v>
      </c>
      <c r="O81" s="297" t="e">
        <f>Electricité!O14/Electricité!$O$20</f>
        <v>#DIV/0!</v>
      </c>
      <c r="P81" s="297" t="e">
        <f>Electricité!P14/Electricité!$P$20</f>
        <v>#DIV/0!</v>
      </c>
      <c r="Q81" s="297" t="e">
        <f>Electricité!Q14/Electricité!$Q$20</f>
        <v>#DIV/0!</v>
      </c>
      <c r="R81" s="301" t="e">
        <f>Electricité!R14/Electricité!$R$20</f>
        <v>#DIV/0!</v>
      </c>
    </row>
    <row r="82" spans="2:18">
      <c r="B82" s="187" t="s">
        <v>11</v>
      </c>
      <c r="C82" s="300" t="e">
        <f>Electricité!C15/Electricité!$C$20</f>
        <v>#DIV/0!</v>
      </c>
      <c r="D82" s="297" t="e">
        <f>Electricité!D15/Electricité!$D$20</f>
        <v>#DIV/0!</v>
      </c>
      <c r="E82" s="297" t="e">
        <f>Electricité!E15/Electricité!$E$20</f>
        <v>#DIV/0!</v>
      </c>
      <c r="F82" s="297" t="e">
        <f>Electricité!F15/Electricité!$F$20</f>
        <v>#DIV/0!</v>
      </c>
      <c r="G82" s="297" t="e">
        <f>Electricité!G15/Electricité!$G$20</f>
        <v>#DIV/0!</v>
      </c>
      <c r="H82" s="297" t="e">
        <f>Electricité!H15/Electricité!$H$20</f>
        <v>#DIV/0!</v>
      </c>
      <c r="I82" s="297" t="e">
        <f>Electricité!I15/Electricité!$I$20</f>
        <v>#DIV/0!</v>
      </c>
      <c r="J82" s="297" t="e">
        <f>Electricité!J15/Electricité!$J$20</f>
        <v>#DIV/0!</v>
      </c>
      <c r="K82" s="297" t="e">
        <f>Electricité!K15/Electricité!$K$20</f>
        <v>#DIV/0!</v>
      </c>
      <c r="L82" s="297" t="e">
        <f>Electricité!L15/Electricité!$L$20</f>
        <v>#DIV/0!</v>
      </c>
      <c r="M82" s="297" t="e">
        <f>Electricité!M15/Electricité!$M$20</f>
        <v>#DIV/0!</v>
      </c>
      <c r="N82" s="297" t="e">
        <f>Electricité!N15/Electricité!$N$20</f>
        <v>#DIV/0!</v>
      </c>
      <c r="O82" s="297" t="e">
        <f>Electricité!O15/Electricité!$O$20</f>
        <v>#DIV/0!</v>
      </c>
      <c r="P82" s="297" t="e">
        <f>Electricité!P15/Electricité!$P$20</f>
        <v>#DIV/0!</v>
      </c>
      <c r="Q82" s="297" t="e">
        <f>Electricité!Q15/Electricité!$Q$20</f>
        <v>#DIV/0!</v>
      </c>
      <c r="R82" s="301" t="e">
        <f>Electricité!R15/Electricité!$R$20</f>
        <v>#DIV/0!</v>
      </c>
    </row>
    <row r="83" spans="2:18">
      <c r="B83" s="187" t="s">
        <v>12</v>
      </c>
      <c r="C83" s="300" t="e">
        <f>Electricité!C16/Electricité!$C$20</f>
        <v>#DIV/0!</v>
      </c>
      <c r="D83" s="297" t="e">
        <f>Electricité!D16/Electricité!$D$20</f>
        <v>#DIV/0!</v>
      </c>
      <c r="E83" s="297" t="e">
        <f>Electricité!E16/Electricité!$E$20</f>
        <v>#DIV/0!</v>
      </c>
      <c r="F83" s="297" t="e">
        <f>Electricité!F16/Electricité!$F$20</f>
        <v>#DIV/0!</v>
      </c>
      <c r="G83" s="297" t="e">
        <f>Electricité!G16/Electricité!$G$20</f>
        <v>#DIV/0!</v>
      </c>
      <c r="H83" s="297" t="e">
        <f>Electricité!H16/Electricité!$H$20</f>
        <v>#DIV/0!</v>
      </c>
      <c r="I83" s="297" t="e">
        <f>Electricité!I16/Electricité!$I$20</f>
        <v>#DIV/0!</v>
      </c>
      <c r="J83" s="297" t="e">
        <f>Electricité!J16/Electricité!$J$20</f>
        <v>#DIV/0!</v>
      </c>
      <c r="K83" s="297" t="e">
        <f>Electricité!K16/Electricité!$K$20</f>
        <v>#DIV/0!</v>
      </c>
      <c r="L83" s="297" t="e">
        <f>Electricité!L16/Electricité!$L$20</f>
        <v>#DIV/0!</v>
      </c>
      <c r="M83" s="297" t="e">
        <f>Electricité!M16/Electricité!$M$20</f>
        <v>#DIV/0!</v>
      </c>
      <c r="N83" s="297" t="e">
        <f>Electricité!N16/Electricité!$N$20</f>
        <v>#DIV/0!</v>
      </c>
      <c r="O83" s="297" t="e">
        <f>Electricité!O16/Electricité!$O$20</f>
        <v>#DIV/0!</v>
      </c>
      <c r="P83" s="297" t="e">
        <f>Electricité!P16/Electricité!$P$20</f>
        <v>#DIV/0!</v>
      </c>
      <c r="Q83" s="297" t="e">
        <f>Electricité!Q16/Electricité!$Q$20</f>
        <v>#DIV/0!</v>
      </c>
      <c r="R83" s="301" t="e">
        <f>Electricité!R16/Electricité!$R$20</f>
        <v>#DIV/0!</v>
      </c>
    </row>
    <row r="84" spans="2:18">
      <c r="B84" s="187" t="s">
        <v>13</v>
      </c>
      <c r="C84" s="300" t="e">
        <f>Electricité!C17/Electricité!$C$20</f>
        <v>#DIV/0!</v>
      </c>
      <c r="D84" s="297" t="e">
        <f>Electricité!D17/Electricité!$D$20</f>
        <v>#DIV/0!</v>
      </c>
      <c r="E84" s="297" t="e">
        <f>Electricité!E17/Electricité!$E$20</f>
        <v>#DIV/0!</v>
      </c>
      <c r="F84" s="297" t="e">
        <f>Electricité!F17/Electricité!$F$20</f>
        <v>#DIV/0!</v>
      </c>
      <c r="G84" s="297" t="e">
        <f>Electricité!G17/Electricité!$G$20</f>
        <v>#DIV/0!</v>
      </c>
      <c r="H84" s="297" t="e">
        <f>Electricité!H17/Electricité!$H$20</f>
        <v>#DIV/0!</v>
      </c>
      <c r="I84" s="297" t="e">
        <f>Electricité!I17/Electricité!$I$20</f>
        <v>#DIV/0!</v>
      </c>
      <c r="J84" s="297" t="e">
        <f>Electricité!J17/Electricité!$J$20</f>
        <v>#DIV/0!</v>
      </c>
      <c r="K84" s="297" t="e">
        <f>Electricité!K17/Electricité!$K$20</f>
        <v>#DIV/0!</v>
      </c>
      <c r="L84" s="297" t="e">
        <f>Electricité!L17/Electricité!$L$20</f>
        <v>#DIV/0!</v>
      </c>
      <c r="M84" s="297" t="e">
        <f>Electricité!M17/Electricité!$M$20</f>
        <v>#DIV/0!</v>
      </c>
      <c r="N84" s="297" t="e">
        <f>Electricité!N17/Electricité!$N$20</f>
        <v>#DIV/0!</v>
      </c>
      <c r="O84" s="297" t="e">
        <f>Electricité!O17/Electricité!$O$20</f>
        <v>#DIV/0!</v>
      </c>
      <c r="P84" s="297" t="e">
        <f>Electricité!P17/Electricité!$P$20</f>
        <v>#DIV/0!</v>
      </c>
      <c r="Q84" s="297" t="e">
        <f>Electricité!Q17/Electricité!$Q$20</f>
        <v>#DIV/0!</v>
      </c>
      <c r="R84" s="301" t="e">
        <f>Electricité!R17/Electricité!$R$20</f>
        <v>#DIV/0!</v>
      </c>
    </row>
    <row r="85" spans="2:18">
      <c r="B85" s="187" t="s">
        <v>14</v>
      </c>
      <c r="C85" s="300" t="e">
        <f>Electricité!C18/Electricité!$C$20</f>
        <v>#DIV/0!</v>
      </c>
      <c r="D85" s="297" t="e">
        <f>Electricité!D18/Electricité!$D$20</f>
        <v>#DIV/0!</v>
      </c>
      <c r="E85" s="297" t="e">
        <f>Electricité!E18/Electricité!$E$20</f>
        <v>#DIV/0!</v>
      </c>
      <c r="F85" s="297" t="e">
        <f>Electricité!F18/Electricité!$F$20</f>
        <v>#DIV/0!</v>
      </c>
      <c r="G85" s="297" t="e">
        <f>Electricité!G18/Electricité!$G$20</f>
        <v>#DIV/0!</v>
      </c>
      <c r="H85" s="297" t="e">
        <f>Electricité!H18/Electricité!$H$20</f>
        <v>#DIV/0!</v>
      </c>
      <c r="I85" s="297" t="e">
        <f>Electricité!I18/Electricité!$I$20</f>
        <v>#DIV/0!</v>
      </c>
      <c r="J85" s="297" t="e">
        <f>Electricité!J18/Electricité!$J$20</f>
        <v>#DIV/0!</v>
      </c>
      <c r="K85" s="297" t="e">
        <f>Electricité!K18/Electricité!$K$20</f>
        <v>#DIV/0!</v>
      </c>
      <c r="L85" s="297" t="e">
        <f>Electricité!L18/Electricité!$L$20</f>
        <v>#DIV/0!</v>
      </c>
      <c r="M85" s="297" t="e">
        <f>Electricité!M18/Electricité!$M$20</f>
        <v>#DIV/0!</v>
      </c>
      <c r="N85" s="297" t="e">
        <f>Electricité!N18/Electricité!$N$20</f>
        <v>#DIV/0!</v>
      </c>
      <c r="O85" s="297" t="e">
        <f>Electricité!O18/Electricité!$O$20</f>
        <v>#DIV/0!</v>
      </c>
      <c r="P85" s="297" t="e">
        <f>Electricité!P18/Electricité!$P$20</f>
        <v>#DIV/0!</v>
      </c>
      <c r="Q85" s="297" t="e">
        <f>Electricité!Q18/Electricité!$Q$20</f>
        <v>#DIV/0!</v>
      </c>
      <c r="R85" s="301" t="e">
        <f>Electricité!R18/Electricité!$R$20</f>
        <v>#DIV/0!</v>
      </c>
    </row>
    <row r="86" spans="2:18" ht="15.75" thickBot="1">
      <c r="B86" s="188" t="s">
        <v>15</v>
      </c>
      <c r="C86" s="302" t="e">
        <f>Electricité!C19/Electricité!$C$20</f>
        <v>#DIV/0!</v>
      </c>
      <c r="D86" s="303" t="e">
        <f>Electricité!D19/Electricité!$D$20</f>
        <v>#DIV/0!</v>
      </c>
      <c r="E86" s="303" t="e">
        <f>Electricité!E19/Electricité!$E$20</f>
        <v>#DIV/0!</v>
      </c>
      <c r="F86" s="303" t="e">
        <f>Electricité!F19/Electricité!$F$20</f>
        <v>#DIV/0!</v>
      </c>
      <c r="G86" s="303" t="e">
        <f>Electricité!G19/Electricité!$G$20</f>
        <v>#DIV/0!</v>
      </c>
      <c r="H86" s="303" t="e">
        <f>Electricité!H19/Electricité!$H$20</f>
        <v>#DIV/0!</v>
      </c>
      <c r="I86" s="303" t="e">
        <f>Electricité!I19/Electricité!$I$20</f>
        <v>#DIV/0!</v>
      </c>
      <c r="J86" s="303" t="e">
        <f>Electricité!J19/Electricité!$J$20</f>
        <v>#DIV/0!</v>
      </c>
      <c r="K86" s="303" t="e">
        <f>Electricité!K19/Electricité!$K$20</f>
        <v>#DIV/0!</v>
      </c>
      <c r="L86" s="303" t="e">
        <f>Electricité!L19/Electricité!$L$20</f>
        <v>#DIV/0!</v>
      </c>
      <c r="M86" s="303" t="e">
        <f>Electricité!M19/Electricité!$M$20</f>
        <v>#DIV/0!</v>
      </c>
      <c r="N86" s="303" t="e">
        <f>Electricité!N19/Electricité!$N$20</f>
        <v>#DIV/0!</v>
      </c>
      <c r="O86" s="303" t="e">
        <f>Electricité!O19/Electricité!$O$20</f>
        <v>#DIV/0!</v>
      </c>
      <c r="P86" s="303" t="e">
        <f>Electricité!P19/Electricité!$P$20</f>
        <v>#DIV/0!</v>
      </c>
      <c r="Q86" s="303" t="e">
        <f>Electricité!Q19/Electricité!$Q$20</f>
        <v>#DIV/0!</v>
      </c>
      <c r="R86" s="304" t="e">
        <f>Electricité!R19/Electricité!$R$20</f>
        <v>#DIV/0!</v>
      </c>
    </row>
    <row r="87" spans="2:18" ht="15.75" thickBot="1">
      <c r="B87" s="140" t="s">
        <v>146</v>
      </c>
      <c r="C87" s="295" t="e">
        <f t="shared" ref="C87:R87" si="4">SUM(C75:C86)</f>
        <v>#DIV/0!</v>
      </c>
      <c r="D87" s="296" t="e">
        <f t="shared" si="4"/>
        <v>#DIV/0!</v>
      </c>
      <c r="E87" s="296" t="e">
        <f t="shared" si="4"/>
        <v>#DIV/0!</v>
      </c>
      <c r="F87" s="296" t="e">
        <f t="shared" si="4"/>
        <v>#DIV/0!</v>
      </c>
      <c r="G87" s="296" t="e">
        <f t="shared" si="4"/>
        <v>#DIV/0!</v>
      </c>
      <c r="H87" s="296" t="e">
        <f t="shared" si="4"/>
        <v>#DIV/0!</v>
      </c>
      <c r="I87" s="296" t="e">
        <f t="shared" si="4"/>
        <v>#DIV/0!</v>
      </c>
      <c r="J87" s="296" t="e">
        <f t="shared" si="4"/>
        <v>#DIV/0!</v>
      </c>
      <c r="K87" s="296" t="e">
        <f t="shared" si="4"/>
        <v>#DIV/0!</v>
      </c>
      <c r="L87" s="296" t="e">
        <f t="shared" si="4"/>
        <v>#DIV/0!</v>
      </c>
      <c r="M87" s="296" t="e">
        <f t="shared" si="4"/>
        <v>#DIV/0!</v>
      </c>
      <c r="N87" s="296" t="e">
        <f t="shared" si="4"/>
        <v>#DIV/0!</v>
      </c>
      <c r="O87" s="296" t="e">
        <f t="shared" si="4"/>
        <v>#DIV/0!</v>
      </c>
      <c r="P87" s="296" t="e">
        <f t="shared" si="4"/>
        <v>#DIV/0!</v>
      </c>
      <c r="Q87" s="296" t="e">
        <f t="shared" si="4"/>
        <v>#DIV/0!</v>
      </c>
      <c r="R87" s="305" t="e">
        <f t="shared" si="4"/>
        <v>#DIV/0!</v>
      </c>
    </row>
  </sheetData>
  <mergeCells count="8">
    <mergeCell ref="B73:R73"/>
    <mergeCell ref="C23:G24"/>
    <mergeCell ref="C6:D6"/>
    <mergeCell ref="B2:G4"/>
    <mergeCell ref="B47:R47"/>
    <mergeCell ref="B54:R54"/>
    <mergeCell ref="J32:P32"/>
    <mergeCell ref="B21:G21"/>
  </mergeCells>
  <conditionalFormatting sqref="C87:R87">
    <cfRule type="colorScale" priority="1">
      <colorScale>
        <cfvo type="min"/>
        <cfvo type="percentile" val="50"/>
        <cfvo type="max"/>
        <color rgb="FF63BE7B"/>
        <color rgb="FFFCFCFF"/>
        <color rgb="FFF8696B"/>
      </colorScale>
    </cfRule>
  </conditionalFormatting>
  <hyperlinks>
    <hyperlink ref="J32" r:id="rId1"/>
    <hyperlink ref="B21" r:id="rId2"/>
  </hyperlinks>
  <pageMargins left="0.7" right="0.7" top="0.75" bottom="0.75" header="0.3" footer="0.3"/>
  <pageSetup paperSize="9"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44"/>
  <sheetViews>
    <sheetView showGridLines="0" zoomScale="85" zoomScaleNormal="85" workbookViewId="0">
      <selection activeCell="E33" sqref="E33"/>
    </sheetView>
  </sheetViews>
  <sheetFormatPr baseColWidth="10" defaultRowHeight="15"/>
  <cols>
    <col min="1" max="1" width="3.5703125" style="35" customWidth="1"/>
    <col min="2" max="18" width="11.140625" style="35" customWidth="1"/>
    <col min="19" max="19" width="2.28515625" style="35" customWidth="1"/>
    <col min="20" max="20" width="30.7109375" style="35" bestFit="1" customWidth="1"/>
    <col min="21" max="25" width="15.28515625" style="35" customWidth="1"/>
    <col min="26" max="16384" width="11.42578125" style="35"/>
  </cols>
  <sheetData>
    <row r="1" spans="1:29">
      <c r="G1" s="389"/>
    </row>
    <row r="2" spans="1:29" s="109" customFormat="1" ht="13.5" customHeight="1">
      <c r="A2" s="15"/>
      <c r="B2" s="1246" t="s">
        <v>237</v>
      </c>
      <c r="C2" s="1247"/>
      <c r="D2" s="1247"/>
      <c r="E2" s="1247"/>
      <c r="F2" s="1247"/>
      <c r="G2" s="1247"/>
      <c r="H2" s="1247"/>
      <c r="I2" s="1247"/>
      <c r="J2" s="1247"/>
      <c r="K2" s="1247"/>
      <c r="L2" s="1247"/>
      <c r="M2" s="1247"/>
      <c r="N2" s="1247"/>
      <c r="O2" s="1247"/>
      <c r="P2" s="1247"/>
      <c r="Q2" s="1247"/>
      <c r="R2" s="1248"/>
      <c r="S2" s="388"/>
      <c r="Z2" s="15"/>
      <c r="AA2" s="15"/>
      <c r="AB2" s="15"/>
      <c r="AC2" s="15"/>
    </row>
    <row r="3" spans="1:29" s="109" customFormat="1" ht="13.5" customHeight="1">
      <c r="A3" s="15"/>
      <c r="B3" s="1249"/>
      <c r="C3" s="1250"/>
      <c r="D3" s="1250"/>
      <c r="E3" s="1250"/>
      <c r="F3" s="1250"/>
      <c r="G3" s="1250"/>
      <c r="H3" s="1250"/>
      <c r="I3" s="1250"/>
      <c r="J3" s="1250"/>
      <c r="K3" s="1250"/>
      <c r="L3" s="1250"/>
      <c r="M3" s="1250"/>
      <c r="N3" s="1250"/>
      <c r="O3" s="1250"/>
      <c r="P3" s="1250"/>
      <c r="Q3" s="1250"/>
      <c r="R3" s="1251"/>
      <c r="S3" s="388"/>
      <c r="Z3" s="15"/>
      <c r="AA3" s="15"/>
      <c r="AB3" s="15"/>
      <c r="AC3" s="15"/>
    </row>
    <row r="4" spans="1:29" s="109" customFormat="1" ht="13.5" customHeight="1">
      <c r="A4" s="15"/>
      <c r="B4" s="1252"/>
      <c r="C4" s="1253"/>
      <c r="D4" s="1253"/>
      <c r="E4" s="1253"/>
      <c r="F4" s="1253"/>
      <c r="G4" s="1253"/>
      <c r="H4" s="1253"/>
      <c r="I4" s="1253"/>
      <c r="J4" s="1253"/>
      <c r="K4" s="1253"/>
      <c r="L4" s="1253"/>
      <c r="M4" s="1253"/>
      <c r="N4" s="1253"/>
      <c r="O4" s="1253"/>
      <c r="P4" s="1253"/>
      <c r="Q4" s="1253"/>
      <c r="R4" s="1254"/>
      <c r="S4" s="388"/>
      <c r="Z4" s="15"/>
      <c r="AA4" s="15"/>
      <c r="AB4" s="15"/>
      <c r="AC4" s="15"/>
    </row>
    <row r="5" spans="1:29" s="109" customFormat="1" ht="11.25" customHeight="1" thickBot="1">
      <c r="A5" s="15"/>
      <c r="B5" s="15"/>
      <c r="C5" s="15"/>
      <c r="D5" s="15"/>
      <c r="E5" s="15"/>
      <c r="F5" s="15"/>
      <c r="G5" s="15"/>
      <c r="H5" s="15"/>
      <c r="I5" s="15"/>
      <c r="J5" s="15"/>
      <c r="K5" s="15"/>
      <c r="L5" s="15"/>
      <c r="M5" s="15"/>
      <c r="N5" s="15"/>
      <c r="O5" s="15"/>
      <c r="P5" s="15"/>
      <c r="Q5" s="15"/>
      <c r="R5" s="15"/>
      <c r="S5" s="15"/>
      <c r="Z5" s="15"/>
      <c r="AA5" s="15"/>
      <c r="AB5" s="15"/>
      <c r="AC5" s="15"/>
    </row>
    <row r="6" spans="1:29" s="109" customFormat="1" ht="34.5" customHeight="1" thickBot="1">
      <c r="A6" s="15"/>
      <c r="B6" s="1255" t="s">
        <v>96</v>
      </c>
      <c r="C6" s="1256"/>
      <c r="D6" s="1256"/>
      <c r="E6" s="1256"/>
      <c r="F6" s="1256"/>
      <c r="G6" s="1256"/>
      <c r="H6" s="1256"/>
      <c r="I6" s="1256"/>
      <c r="J6" s="1256"/>
      <c r="K6" s="1256"/>
      <c r="L6" s="1256"/>
      <c r="M6" s="1256"/>
      <c r="N6" s="1256"/>
      <c r="O6" s="1256"/>
      <c r="P6" s="1256"/>
      <c r="Q6" s="1256"/>
      <c r="R6" s="1257"/>
      <c r="Z6" s="15"/>
      <c r="AA6" s="15"/>
      <c r="AB6" s="15"/>
      <c r="AC6" s="15"/>
    </row>
    <row r="7" spans="1:29" s="109" customFormat="1" ht="15.75">
      <c r="A7" s="15"/>
      <c r="B7" s="378"/>
      <c r="C7" s="379"/>
      <c r="D7" s="379"/>
      <c r="E7" s="379"/>
      <c r="F7" s="379"/>
      <c r="G7" s="379"/>
      <c r="H7" s="379"/>
      <c r="I7" s="379"/>
      <c r="J7" s="379"/>
      <c r="K7" s="379"/>
      <c r="L7" s="379"/>
      <c r="M7" s="379"/>
      <c r="N7" s="379"/>
      <c r="O7" s="379"/>
      <c r="P7" s="379"/>
      <c r="Q7" s="379"/>
      <c r="R7" s="380"/>
      <c r="S7" s="110"/>
      <c r="Z7" s="15"/>
      <c r="AA7" s="15"/>
      <c r="AB7" s="15"/>
      <c r="AC7" s="15"/>
    </row>
    <row r="8" spans="1:29" s="109" customFormat="1" ht="15.75" customHeight="1">
      <c r="A8" s="15"/>
      <c r="B8" s="1243" t="s">
        <v>36</v>
      </c>
      <c r="C8" s="1244"/>
      <c r="D8" s="1244"/>
      <c r="E8" s="1244"/>
      <c r="F8" s="1244"/>
      <c r="G8" s="1244"/>
      <c r="H8" s="1244"/>
      <c r="I8" s="1244"/>
      <c r="J8" s="1244"/>
      <c r="K8" s="1244"/>
      <c r="L8" s="1244"/>
      <c r="M8" s="1244"/>
      <c r="N8" s="1244"/>
      <c r="O8" s="1244"/>
      <c r="P8" s="1244"/>
      <c r="Q8" s="1244"/>
      <c r="R8" s="1245"/>
      <c r="Z8" s="15"/>
      <c r="AA8" s="15"/>
      <c r="AB8" s="15"/>
      <c r="AC8" s="15"/>
    </row>
    <row r="9" spans="1:29" s="109" customFormat="1" ht="15.75">
      <c r="A9" s="15"/>
      <c r="B9" s="1243"/>
      <c r="C9" s="1244"/>
      <c r="D9" s="1244"/>
      <c r="E9" s="1244"/>
      <c r="F9" s="1244"/>
      <c r="G9" s="1244"/>
      <c r="H9" s="1244"/>
      <c r="I9" s="1244"/>
      <c r="J9" s="1244"/>
      <c r="K9" s="1244"/>
      <c r="L9" s="1244"/>
      <c r="M9" s="1244"/>
      <c r="N9" s="1244"/>
      <c r="O9" s="1244"/>
      <c r="P9" s="1244"/>
      <c r="Q9" s="1244"/>
      <c r="R9" s="1245"/>
      <c r="S9" s="15"/>
      <c r="Z9" s="15"/>
      <c r="AA9" s="15"/>
      <c r="AB9" s="15"/>
      <c r="AC9" s="15"/>
    </row>
    <row r="10" spans="1:29" s="109" customFormat="1" ht="15.75">
      <c r="A10" s="15"/>
      <c r="B10" s="1243"/>
      <c r="C10" s="1244"/>
      <c r="D10" s="1244"/>
      <c r="E10" s="1244"/>
      <c r="F10" s="1244"/>
      <c r="G10" s="1244"/>
      <c r="H10" s="1244"/>
      <c r="I10" s="1244"/>
      <c r="J10" s="1244"/>
      <c r="K10" s="1244"/>
      <c r="L10" s="1244"/>
      <c r="M10" s="1244"/>
      <c r="N10" s="1244"/>
      <c r="O10" s="1244"/>
      <c r="P10" s="1244"/>
      <c r="Q10" s="1244"/>
      <c r="R10" s="1245"/>
      <c r="Z10" s="15"/>
      <c r="AA10" s="15"/>
      <c r="AB10" s="15"/>
      <c r="AC10" s="15"/>
    </row>
    <row r="11" spans="1:29" s="109" customFormat="1" ht="15.75">
      <c r="A11" s="15"/>
      <c r="B11" s="390"/>
      <c r="C11" s="391"/>
      <c r="D11" s="391"/>
      <c r="E11" s="391"/>
      <c r="F11" s="391"/>
      <c r="G11" s="391"/>
      <c r="H11" s="391"/>
      <c r="I11" s="391"/>
      <c r="J11" s="391"/>
      <c r="K11" s="391"/>
      <c r="L11" s="391"/>
      <c r="M11" s="391"/>
      <c r="N11" s="391"/>
      <c r="O11" s="391"/>
      <c r="P11" s="391"/>
      <c r="Q11" s="391"/>
      <c r="R11" s="392"/>
      <c r="Z11" s="15"/>
      <c r="AA11" s="15"/>
      <c r="AB11" s="15"/>
      <c r="AC11" s="15"/>
    </row>
    <row r="12" spans="1:29" s="30" customFormat="1" ht="15" customHeight="1">
      <c r="B12" s="1261" t="s">
        <v>103</v>
      </c>
      <c r="C12" s="1262"/>
      <c r="D12" s="1262"/>
      <c r="E12" s="1262"/>
      <c r="F12" s="1262"/>
      <c r="G12" s="1262"/>
      <c r="H12" s="381"/>
      <c r="I12" s="393"/>
      <c r="J12" s="393"/>
      <c r="K12" s="393"/>
      <c r="L12" s="393"/>
      <c r="M12" s="393"/>
      <c r="N12" s="393"/>
      <c r="O12" s="393"/>
      <c r="P12" s="393"/>
      <c r="Q12" s="393"/>
      <c r="R12" s="394"/>
    </row>
    <row r="13" spans="1:29" s="30" customFormat="1" ht="15" customHeight="1" thickBot="1">
      <c r="B13" s="395"/>
      <c r="C13" s="396"/>
      <c r="D13" s="396"/>
      <c r="E13" s="396"/>
      <c r="F13" s="396"/>
      <c r="G13" s="396"/>
      <c r="H13" s="396"/>
      <c r="I13" s="396"/>
      <c r="J13" s="396"/>
      <c r="K13" s="396"/>
      <c r="L13" s="396"/>
      <c r="M13" s="396"/>
      <c r="N13" s="396"/>
      <c r="O13" s="396"/>
      <c r="P13" s="396"/>
      <c r="Q13" s="396"/>
      <c r="R13" s="397"/>
    </row>
    <row r="14" spans="1:29" s="30" customFormat="1" ht="15" customHeight="1" thickBot="1"/>
    <row r="15" spans="1:29" s="30" customFormat="1" ht="19.5" thickBot="1">
      <c r="B15" s="1255" t="s">
        <v>97</v>
      </c>
      <c r="C15" s="1256"/>
      <c r="D15" s="1256"/>
      <c r="E15" s="1256"/>
      <c r="F15" s="1256"/>
      <c r="G15" s="1256"/>
      <c r="H15" s="1256"/>
      <c r="I15" s="1256"/>
      <c r="J15" s="1256"/>
      <c r="K15" s="1256"/>
      <c r="L15" s="1256"/>
      <c r="M15" s="1256"/>
      <c r="N15" s="1256"/>
      <c r="O15" s="1256"/>
      <c r="P15" s="1256"/>
      <c r="Q15" s="1256"/>
      <c r="R15" s="1257"/>
    </row>
    <row r="16" spans="1:29" s="30" customFormat="1" ht="15.75">
      <c r="B16" s="398"/>
      <c r="C16" s="399"/>
      <c r="D16" s="399"/>
      <c r="E16" s="399"/>
      <c r="F16" s="399"/>
      <c r="G16" s="399"/>
      <c r="H16" s="399"/>
      <c r="I16" s="399"/>
      <c r="J16" s="399"/>
      <c r="K16" s="399"/>
      <c r="L16" s="399"/>
      <c r="M16" s="399"/>
      <c r="N16" s="399"/>
      <c r="O16" s="399"/>
      <c r="P16" s="399"/>
      <c r="Q16" s="399"/>
      <c r="R16" s="400"/>
    </row>
    <row r="17" spans="2:19" s="30" customFormat="1" ht="15.75">
      <c r="B17" s="401" t="s">
        <v>76</v>
      </c>
      <c r="C17" s="399"/>
      <c r="D17" s="399" t="s">
        <v>300</v>
      </c>
      <c r="E17" s="399"/>
      <c r="F17" s="399"/>
      <c r="G17" s="399"/>
      <c r="H17" s="399"/>
      <c r="I17" s="399"/>
      <c r="J17" s="402" t="s">
        <v>80</v>
      </c>
      <c r="K17" s="399"/>
      <c r="M17" s="402"/>
      <c r="N17" s="402"/>
      <c r="O17" s="283"/>
      <c r="P17" s="399"/>
      <c r="Q17" s="399"/>
      <c r="R17" s="400"/>
    </row>
    <row r="18" spans="2:19" s="30" customFormat="1" ht="15.75">
      <c r="B18" s="401"/>
      <c r="C18" s="399"/>
      <c r="D18" s="399"/>
      <c r="E18" s="399"/>
      <c r="F18" s="399"/>
      <c r="G18" s="399"/>
      <c r="H18" s="399"/>
      <c r="I18" s="399"/>
      <c r="J18" s="399"/>
      <c r="K18" s="399"/>
      <c r="L18" s="399"/>
      <c r="M18" s="399"/>
      <c r="N18" s="399"/>
      <c r="O18" s="399"/>
      <c r="P18" s="399"/>
      <c r="Q18" s="399"/>
      <c r="R18" s="400"/>
    </row>
    <row r="19" spans="2:19" s="30" customFormat="1" ht="15.75">
      <c r="B19" s="401" t="s">
        <v>77</v>
      </c>
      <c r="C19" s="399"/>
      <c r="D19" s="956" t="s">
        <v>101</v>
      </c>
      <c r="E19" s="956"/>
      <c r="F19" s="956"/>
      <c r="G19" s="956"/>
      <c r="H19" s="956"/>
      <c r="I19" s="956"/>
      <c r="J19" s="1258" t="s">
        <v>80</v>
      </c>
      <c r="K19" s="1258"/>
      <c r="L19" s="1258"/>
      <c r="M19" s="403"/>
      <c r="N19" s="399"/>
      <c r="O19" s="399"/>
      <c r="P19" s="399"/>
      <c r="Q19" s="399"/>
      <c r="R19" s="400"/>
    </row>
    <row r="20" spans="2:19" s="30" customFormat="1" ht="15.75">
      <c r="B20" s="398"/>
      <c r="C20" s="399"/>
      <c r="D20" s="402"/>
      <c r="E20" s="402"/>
      <c r="F20" s="402"/>
      <c r="G20" s="404"/>
      <c r="H20" s="402"/>
      <c r="I20" s="402"/>
      <c r="J20" s="402"/>
      <c r="K20" s="399"/>
      <c r="L20" s="402"/>
      <c r="M20" s="402"/>
      <c r="N20" s="402"/>
      <c r="O20" s="399"/>
      <c r="P20" s="399"/>
      <c r="Q20" s="399"/>
      <c r="R20" s="400"/>
    </row>
    <row r="21" spans="2:19" s="30" customFormat="1" ht="15.75">
      <c r="B21" s="398"/>
      <c r="C21" s="399"/>
      <c r="D21" s="956" t="s">
        <v>102</v>
      </c>
      <c r="E21" s="956"/>
      <c r="F21" s="956"/>
      <c r="G21" s="956"/>
      <c r="H21" s="956"/>
      <c r="I21" s="956"/>
      <c r="J21" s="1258" t="s">
        <v>80</v>
      </c>
      <c r="K21" s="1258"/>
      <c r="L21" s="1258"/>
      <c r="M21" s="402"/>
      <c r="N21" s="402"/>
      <c r="O21" s="399"/>
      <c r="P21" s="399"/>
      <c r="Q21" s="399"/>
      <c r="R21" s="400"/>
    </row>
    <row r="22" spans="2:19" s="30" customFormat="1" ht="15.75">
      <c r="B22" s="398"/>
      <c r="C22" s="399"/>
      <c r="D22" s="402"/>
      <c r="E22" s="402"/>
      <c r="F22" s="402"/>
      <c r="G22" s="404"/>
      <c r="H22" s="402"/>
      <c r="I22" s="402"/>
      <c r="J22" s="402"/>
      <c r="K22" s="399"/>
      <c r="L22" s="402"/>
      <c r="M22" s="402"/>
      <c r="N22" s="402"/>
      <c r="O22" s="399"/>
      <c r="P22" s="399"/>
      <c r="Q22" s="399"/>
      <c r="R22" s="400"/>
    </row>
    <row r="23" spans="2:19" s="30" customFormat="1" ht="15.75">
      <c r="B23" s="398"/>
      <c r="C23" s="399"/>
      <c r="D23" s="956" t="s">
        <v>301</v>
      </c>
      <c r="E23" s="956"/>
      <c r="F23" s="956"/>
      <c r="G23" s="956"/>
      <c r="H23" s="956"/>
      <c r="I23" s="956"/>
      <c r="J23" s="1258" t="s">
        <v>80</v>
      </c>
      <c r="K23" s="1258"/>
      <c r="L23" s="1258"/>
      <c r="M23" s="399"/>
      <c r="N23" s="399"/>
      <c r="O23" s="399"/>
      <c r="P23" s="399"/>
      <c r="Q23" s="399"/>
      <c r="R23" s="400"/>
    </row>
    <row r="24" spans="2:19" s="30" customFormat="1" ht="16.5" thickBot="1">
      <c r="B24" s="405"/>
      <c r="C24" s="406"/>
      <c r="D24" s="382"/>
      <c r="E24" s="382"/>
      <c r="F24" s="382"/>
      <c r="G24" s="382"/>
      <c r="H24" s="382"/>
      <c r="I24" s="382"/>
      <c r="J24" s="407"/>
      <c r="K24" s="407"/>
      <c r="L24" s="407"/>
      <c r="M24" s="406"/>
      <c r="N24" s="406"/>
      <c r="O24" s="406"/>
      <c r="P24" s="406"/>
      <c r="Q24" s="406"/>
      <c r="R24" s="408"/>
    </row>
    <row r="25" spans="2:19" s="15" customFormat="1" ht="16.5" thickBot="1"/>
    <row r="26" spans="2:19" s="15" customFormat="1" ht="19.5" thickBot="1">
      <c r="B26" s="1255" t="s">
        <v>98</v>
      </c>
      <c r="C26" s="1256"/>
      <c r="D26" s="1256"/>
      <c r="E26" s="1256"/>
      <c r="F26" s="1256"/>
      <c r="G26" s="1256"/>
      <c r="H26" s="1256"/>
      <c r="I26" s="1256"/>
      <c r="J26" s="1256"/>
      <c r="K26" s="1256"/>
      <c r="L26" s="1256"/>
      <c r="M26" s="1256"/>
      <c r="N26" s="1256"/>
      <c r="O26" s="1256"/>
      <c r="P26" s="1256"/>
      <c r="Q26" s="1256"/>
      <c r="R26" s="1257"/>
    </row>
    <row r="27" spans="2:19" s="15" customFormat="1" ht="15.75">
      <c r="B27" s="398"/>
      <c r="C27" s="399"/>
      <c r="D27" s="399"/>
      <c r="E27" s="399"/>
      <c r="F27" s="399"/>
      <c r="G27" s="399"/>
      <c r="H27" s="399"/>
      <c r="I27" s="399"/>
      <c r="J27" s="399"/>
      <c r="K27" s="399"/>
      <c r="L27" s="399"/>
      <c r="M27" s="399"/>
      <c r="N27" s="399"/>
      <c r="O27" s="399"/>
      <c r="P27" s="399"/>
      <c r="Q27" s="399"/>
      <c r="R27" s="400"/>
      <c r="S27" s="109"/>
    </row>
    <row r="28" spans="2:19" s="15" customFormat="1" ht="15.75">
      <c r="B28" s="401" t="s">
        <v>78</v>
      </c>
      <c r="C28" s="399"/>
      <c r="D28" s="399" t="s">
        <v>99</v>
      </c>
      <c r="E28" s="399"/>
      <c r="F28" s="399"/>
      <c r="G28" s="399"/>
      <c r="H28" s="399"/>
      <c r="I28" s="399"/>
      <c r="J28" s="399"/>
      <c r="K28" s="399"/>
      <c r="L28" s="399"/>
      <c r="M28" s="1262" t="s">
        <v>55</v>
      </c>
      <c r="N28" s="1262"/>
      <c r="O28" s="399"/>
      <c r="P28" s="399"/>
      <c r="Q28" s="1264"/>
      <c r="R28" s="1265"/>
    </row>
    <row r="29" spans="2:19" s="15" customFormat="1" ht="15.75">
      <c r="B29" s="398"/>
      <c r="C29" s="399"/>
      <c r="D29" s="399"/>
      <c r="E29" s="399"/>
      <c r="F29" s="399"/>
      <c r="G29" s="399"/>
      <c r="H29" s="399"/>
      <c r="I29" s="399"/>
      <c r="J29" s="399"/>
      <c r="K29" s="399"/>
      <c r="L29" s="399"/>
      <c r="M29" s="399"/>
      <c r="N29" s="399"/>
      <c r="O29" s="399"/>
      <c r="P29" s="399"/>
      <c r="Q29" s="399"/>
      <c r="R29" s="400"/>
    </row>
    <row r="30" spans="2:19" s="15" customFormat="1" ht="15.75">
      <c r="B30" s="1259" t="s">
        <v>79</v>
      </c>
      <c r="C30" s="1260"/>
      <c r="D30" s="953" t="s">
        <v>100</v>
      </c>
      <c r="E30" s="953"/>
      <c r="F30" s="953"/>
      <c r="G30" s="953"/>
      <c r="H30" s="953"/>
      <c r="I30" s="953"/>
      <c r="J30" s="953"/>
      <c r="K30" s="953"/>
      <c r="L30" s="953"/>
      <c r="M30" s="1262" t="s">
        <v>81</v>
      </c>
      <c r="N30" s="1262"/>
      <c r="O30" s="1262"/>
      <c r="P30" s="1262"/>
      <c r="Q30" s="1262"/>
      <c r="R30" s="1263"/>
    </row>
    <row r="31" spans="2:19" s="15" customFormat="1" ht="16.5" thickBot="1">
      <c r="B31" s="409"/>
      <c r="C31" s="410"/>
      <c r="D31" s="411"/>
      <c r="E31" s="411"/>
      <c r="F31" s="411"/>
      <c r="G31" s="411"/>
      <c r="H31" s="411"/>
      <c r="I31" s="411"/>
      <c r="J31" s="411"/>
      <c r="K31" s="411"/>
      <c r="L31" s="411"/>
      <c r="M31" s="412"/>
      <c r="N31" s="412"/>
      <c r="O31" s="412"/>
      <c r="P31" s="412"/>
      <c r="Q31" s="412"/>
      <c r="R31" s="413"/>
    </row>
    <row r="32" spans="2:19" s="15" customFormat="1" ht="15.75">
      <c r="B32" s="414"/>
      <c r="C32" s="414"/>
      <c r="D32" s="287"/>
      <c r="E32" s="287"/>
      <c r="F32" s="287"/>
      <c r="G32" s="287"/>
      <c r="H32" s="287"/>
      <c r="I32" s="287"/>
      <c r="J32" s="287"/>
      <c r="K32" s="287"/>
      <c r="L32" s="287"/>
      <c r="M32" s="290"/>
      <c r="N32" s="290"/>
      <c r="O32" s="290"/>
      <c r="P32" s="290"/>
      <c r="Q32" s="290"/>
      <c r="R32" s="290"/>
      <c r="S32" s="110"/>
    </row>
    <row r="38" spans="21:21">
      <c r="U38" s="126"/>
    </row>
    <row r="43" spans="21:21">
      <c r="U43" s="415"/>
    </row>
    <row r="44" spans="21:21">
      <c r="U44" s="415"/>
    </row>
  </sheetData>
  <mergeCells count="18">
    <mergeCell ref="B30:C30"/>
    <mergeCell ref="B12:E12"/>
    <mergeCell ref="D30:L30"/>
    <mergeCell ref="M30:R30"/>
    <mergeCell ref="F12:G12"/>
    <mergeCell ref="Q28:R28"/>
    <mergeCell ref="B15:R15"/>
    <mergeCell ref="M28:N28"/>
    <mergeCell ref="B8:R10"/>
    <mergeCell ref="B2:R4"/>
    <mergeCell ref="B26:R26"/>
    <mergeCell ref="D23:I23"/>
    <mergeCell ref="D21:I21"/>
    <mergeCell ref="D19:I19"/>
    <mergeCell ref="J19:L19"/>
    <mergeCell ref="J21:L21"/>
    <mergeCell ref="J23:L23"/>
    <mergeCell ref="B6:R6"/>
  </mergeCells>
  <hyperlinks>
    <hyperlink ref="J19:L19" r:id="rId1" display="Y accéder en cliquant ici."/>
    <hyperlink ref="J21:L21" r:id="rId2" display="Y accéder en cliquant ici."/>
    <hyperlink ref="J23:L23" r:id="rId3" display="Y accéder en cliquant ici."/>
    <hyperlink ref="J17:N17" r:id="rId4" display="Y accéder en cliquant ici."/>
    <hyperlink ref="M30:R30" r:id="rId5" display="Retrouvez toutes ces informations sur notre site."/>
    <hyperlink ref="B12:E12" r:id="rId6" display="Toutes les information sur notre site"/>
    <hyperlink ref="M28:N28" r:id="rId7" display="Liste sur ATEE."/>
  </hyperlinks>
  <pageMargins left="0.7" right="0.7" top="0.75" bottom="0.75" header="0.3" footer="0.3"/>
  <pageSetup paperSize="9" orientation="portrait"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25"/>
  <sheetViews>
    <sheetView showGridLines="0" zoomScale="85" zoomScaleNormal="85" workbookViewId="0">
      <selection activeCell="M6" sqref="M6"/>
    </sheetView>
  </sheetViews>
  <sheetFormatPr baseColWidth="10" defaultRowHeight="15"/>
  <cols>
    <col min="1" max="1" width="3.5703125" style="849" customWidth="1"/>
    <col min="2" max="2" width="21.42578125" style="852" customWidth="1"/>
    <col min="3" max="3" width="29.85546875" style="849" bestFit="1" customWidth="1"/>
    <col min="4" max="4" width="2.5703125" style="849" customWidth="1"/>
    <col min="5" max="11" width="14.7109375" style="849" customWidth="1"/>
    <col min="12" max="12" width="13.5703125" style="849" customWidth="1"/>
    <col min="13" max="17" width="15.28515625" style="849" customWidth="1"/>
    <col min="18" max="16384" width="11.42578125" style="849"/>
  </cols>
  <sheetData>
    <row r="1" spans="1:21">
      <c r="G1" s="416"/>
    </row>
    <row r="2" spans="1:21" s="851" customFormat="1" ht="13.5" customHeight="1">
      <c r="A2" s="850"/>
      <c r="B2" s="1218" t="s">
        <v>361</v>
      </c>
      <c r="C2" s="1219"/>
      <c r="D2" s="1219"/>
      <c r="E2" s="1219"/>
      <c r="F2" s="1219"/>
      <c r="G2" s="1219"/>
      <c r="H2" s="1219"/>
      <c r="I2" s="1219"/>
      <c r="J2" s="1219"/>
      <c r="K2" s="1220"/>
      <c r="R2" s="850"/>
      <c r="S2" s="850"/>
      <c r="T2" s="850"/>
      <c r="U2" s="850"/>
    </row>
    <row r="3" spans="1:21" s="851" customFormat="1" ht="13.5" customHeight="1">
      <c r="A3" s="850"/>
      <c r="B3" s="1236"/>
      <c r="C3" s="1237"/>
      <c r="D3" s="1237"/>
      <c r="E3" s="1237"/>
      <c r="F3" s="1237"/>
      <c r="G3" s="1237"/>
      <c r="H3" s="1237"/>
      <c r="I3" s="1237"/>
      <c r="J3" s="1237"/>
      <c r="K3" s="1238"/>
      <c r="R3" s="850"/>
      <c r="S3" s="850"/>
      <c r="T3" s="850"/>
      <c r="U3" s="850"/>
    </row>
    <row r="4" spans="1:21" s="851" customFormat="1" ht="13.5" customHeight="1">
      <c r="A4" s="850"/>
      <c r="B4" s="1187"/>
      <c r="C4" s="1188"/>
      <c r="D4" s="1188"/>
      <c r="E4" s="1188"/>
      <c r="F4" s="1188"/>
      <c r="G4" s="1188"/>
      <c r="H4" s="1188"/>
      <c r="I4" s="1188"/>
      <c r="J4" s="1188"/>
      <c r="K4" s="1221"/>
      <c r="R4" s="850"/>
      <c r="S4" s="850"/>
      <c r="T4" s="850"/>
      <c r="U4" s="850"/>
    </row>
    <row r="5" spans="1:21" s="851" customFormat="1" ht="18.75" customHeight="1">
      <c r="A5" s="850"/>
      <c r="B5" s="840"/>
      <c r="C5" s="850"/>
      <c r="D5" s="850"/>
      <c r="E5" s="850"/>
      <c r="F5" s="850"/>
      <c r="G5" s="850"/>
      <c r="H5" s="850"/>
      <c r="I5" s="850"/>
      <c r="J5" s="850"/>
      <c r="K5" s="850"/>
      <c r="R5" s="850"/>
      <c r="S5" s="850"/>
      <c r="T5" s="850"/>
      <c r="U5" s="850"/>
    </row>
    <row r="6" spans="1:21" ht="27" customHeight="1">
      <c r="B6" s="1269" t="s">
        <v>333</v>
      </c>
      <c r="C6" s="1269"/>
      <c r="E6" s="858" t="s">
        <v>334</v>
      </c>
      <c r="F6" s="858" t="s">
        <v>335</v>
      </c>
      <c r="G6" s="858" t="s">
        <v>336</v>
      </c>
      <c r="H6" s="858" t="s">
        <v>337</v>
      </c>
      <c r="I6" s="858" t="s">
        <v>338</v>
      </c>
      <c r="J6" s="858" t="s">
        <v>339</v>
      </c>
      <c r="K6" s="858" t="s">
        <v>340</v>
      </c>
    </row>
    <row r="7" spans="1:21" ht="6.75" customHeight="1"/>
    <row r="8" spans="1:21" ht="15" customHeight="1">
      <c r="B8" s="1266" t="s">
        <v>341</v>
      </c>
      <c r="C8" s="685" t="s">
        <v>342</v>
      </c>
      <c r="E8" s="853" t="s">
        <v>16</v>
      </c>
      <c r="F8" s="854">
        <v>4.4737689239829681E-2</v>
      </c>
      <c r="G8" s="854">
        <v>4.8729523849588785E-2</v>
      </c>
      <c r="H8" s="855" t="s">
        <v>16</v>
      </c>
      <c r="I8" s="855" t="s">
        <v>16</v>
      </c>
      <c r="J8" s="854">
        <v>4.3206576755120088E-2</v>
      </c>
      <c r="K8" s="855" t="s">
        <v>16</v>
      </c>
    </row>
    <row r="9" spans="1:21">
      <c r="B9" s="1267"/>
      <c r="C9" s="685" t="s">
        <v>343</v>
      </c>
      <c r="E9" s="853" t="s">
        <v>16</v>
      </c>
      <c r="F9" s="854">
        <v>8.8884189621565954E-2</v>
      </c>
      <c r="G9" s="854">
        <v>7.1921856524364308E-2</v>
      </c>
      <c r="H9" s="855" t="s">
        <v>16</v>
      </c>
      <c r="I9" s="855" t="s">
        <v>16</v>
      </c>
      <c r="J9" s="855" t="s">
        <v>16</v>
      </c>
      <c r="K9" s="855" t="s">
        <v>16</v>
      </c>
    </row>
    <row r="10" spans="1:21">
      <c r="B10" s="1267"/>
      <c r="C10" s="685" t="s">
        <v>344</v>
      </c>
      <c r="E10" s="853" t="s">
        <v>16</v>
      </c>
      <c r="F10" s="854">
        <v>3.1264865952985006E-2</v>
      </c>
      <c r="G10" s="854">
        <v>3.6949771291023989E-2</v>
      </c>
      <c r="H10" s="855" t="s">
        <v>16</v>
      </c>
      <c r="I10" s="855" t="s">
        <v>16</v>
      </c>
      <c r="J10" s="854">
        <v>5.4347809281737547E-2</v>
      </c>
      <c r="K10" s="855" t="s">
        <v>16</v>
      </c>
    </row>
    <row r="11" spans="1:21">
      <c r="B11" s="1267"/>
      <c r="C11" s="685" t="s">
        <v>345</v>
      </c>
      <c r="E11" s="853" t="s">
        <v>16</v>
      </c>
      <c r="F11" s="854">
        <v>6.8339756682396238E-2</v>
      </c>
      <c r="G11" s="854">
        <v>7.0056673202278458E-2</v>
      </c>
      <c r="H11" s="855" t="s">
        <v>16</v>
      </c>
      <c r="I11" s="855" t="s">
        <v>16</v>
      </c>
      <c r="J11" s="854">
        <v>7.2080000000000005E-2</v>
      </c>
      <c r="K11" s="855" t="s">
        <v>16</v>
      </c>
      <c r="M11" s="665"/>
    </row>
    <row r="12" spans="1:21">
      <c r="B12" s="1267"/>
      <c r="C12" s="685" t="s">
        <v>346</v>
      </c>
      <c r="E12" s="853" t="s">
        <v>16</v>
      </c>
      <c r="F12" s="854">
        <v>3.052093846652958E-2</v>
      </c>
      <c r="G12" s="854">
        <v>6.0733107959704713E-2</v>
      </c>
      <c r="H12" s="855" t="s">
        <v>16</v>
      </c>
      <c r="I12" s="855" t="s">
        <v>16</v>
      </c>
      <c r="J12" s="854">
        <v>8.3600917431192662E-2</v>
      </c>
      <c r="K12" s="855" t="s">
        <v>16</v>
      </c>
    </row>
    <row r="13" spans="1:21">
      <c r="B13" s="1267"/>
      <c r="C13" s="685" t="s">
        <v>347</v>
      </c>
      <c r="E13" s="853" t="s">
        <v>16</v>
      </c>
      <c r="F13" s="853" t="s">
        <v>16</v>
      </c>
      <c r="G13" s="853" t="s">
        <v>16</v>
      </c>
      <c r="H13" s="855" t="s">
        <v>16</v>
      </c>
      <c r="I13" s="855" t="s">
        <v>16</v>
      </c>
      <c r="J13" s="853" t="s">
        <v>16</v>
      </c>
      <c r="K13" s="855" t="s">
        <v>16</v>
      </c>
    </row>
    <row r="14" spans="1:21">
      <c r="B14" s="1267"/>
      <c r="C14" s="685" t="s">
        <v>348</v>
      </c>
      <c r="E14" s="853" t="s">
        <v>16</v>
      </c>
      <c r="F14" s="854">
        <v>9.5450207368211151E-2</v>
      </c>
      <c r="G14" s="854">
        <v>0.1233303998757825</v>
      </c>
      <c r="H14" s="855" t="s">
        <v>16</v>
      </c>
      <c r="I14" s="855" t="s">
        <v>16</v>
      </c>
      <c r="J14" s="854">
        <v>0.13056751575450262</v>
      </c>
      <c r="K14" s="855" t="s">
        <v>16</v>
      </c>
    </row>
    <row r="15" spans="1:21">
      <c r="B15" s="1268"/>
      <c r="C15" s="685" t="s">
        <v>349</v>
      </c>
      <c r="E15" s="853" t="s">
        <v>16</v>
      </c>
      <c r="F15" s="854">
        <v>2.6040896237629734</v>
      </c>
      <c r="G15" s="854">
        <v>3.479755157629262</v>
      </c>
      <c r="H15" s="855" t="s">
        <v>16</v>
      </c>
      <c r="I15" s="855" t="s">
        <v>16</v>
      </c>
      <c r="J15" s="854">
        <v>3.1205638548337795</v>
      </c>
      <c r="K15" s="855" t="s">
        <v>16</v>
      </c>
    </row>
    <row r="16" spans="1:21" ht="6.75" customHeight="1">
      <c r="M16" s="416"/>
    </row>
    <row r="17" spans="2:13">
      <c r="B17" s="1266" t="s">
        <v>360</v>
      </c>
      <c r="C17" s="856" t="s">
        <v>350</v>
      </c>
      <c r="E17" s="853" t="s">
        <v>16</v>
      </c>
      <c r="F17" s="857">
        <v>162.96440616262723</v>
      </c>
      <c r="G17" s="857">
        <v>134.37719550799881</v>
      </c>
      <c r="H17" s="855" t="s">
        <v>16</v>
      </c>
      <c r="I17" s="855" t="s">
        <v>16</v>
      </c>
      <c r="J17" s="857">
        <v>155.48546305598433</v>
      </c>
      <c r="K17" s="855" t="s">
        <v>16</v>
      </c>
      <c r="M17" s="416"/>
    </row>
    <row r="18" spans="2:13">
      <c r="B18" s="1267"/>
      <c r="C18" s="856" t="s">
        <v>351</v>
      </c>
      <c r="E18" s="853" t="s">
        <v>16</v>
      </c>
      <c r="F18" s="857">
        <v>78.388576324684351</v>
      </c>
      <c r="G18" s="857">
        <v>53.407224193411814</v>
      </c>
      <c r="H18" s="855" t="s">
        <v>16</v>
      </c>
      <c r="I18" s="855" t="s">
        <v>16</v>
      </c>
      <c r="J18" s="857">
        <v>47.577767163363731</v>
      </c>
      <c r="K18" s="855" t="s">
        <v>16</v>
      </c>
    </row>
    <row r="19" spans="2:13">
      <c r="B19" s="1267"/>
      <c r="C19" s="856" t="s">
        <v>352</v>
      </c>
      <c r="E19" s="853" t="s">
        <v>16</v>
      </c>
      <c r="F19" s="857">
        <v>241.35298248731158</v>
      </c>
      <c r="G19" s="857">
        <v>187.784419701411</v>
      </c>
      <c r="H19" s="855" t="s">
        <v>16</v>
      </c>
      <c r="I19" s="855" t="s">
        <v>16</v>
      </c>
      <c r="J19" s="857">
        <v>203.06323021934804</v>
      </c>
      <c r="K19" s="855" t="s">
        <v>16</v>
      </c>
    </row>
    <row r="20" spans="2:13" ht="6" customHeight="1">
      <c r="B20" s="1267"/>
      <c r="F20" s="573"/>
      <c r="G20" s="573"/>
      <c r="H20" s="573"/>
      <c r="I20" s="573"/>
      <c r="J20" s="573"/>
      <c r="K20" s="573"/>
    </row>
    <row r="21" spans="2:13">
      <c r="B21" s="1267"/>
      <c r="C21" s="856" t="s">
        <v>353</v>
      </c>
      <c r="E21" s="853" t="s">
        <v>16</v>
      </c>
      <c r="F21" s="857">
        <v>45.971020654622961</v>
      </c>
      <c r="G21" s="857">
        <v>43.015283576240691</v>
      </c>
      <c r="H21" s="855" t="s">
        <v>16</v>
      </c>
      <c r="I21" s="855" t="s">
        <v>16</v>
      </c>
      <c r="J21" s="857">
        <v>39.677263033881395</v>
      </c>
      <c r="K21" s="855" t="s">
        <v>16</v>
      </c>
    </row>
    <row r="22" spans="2:13">
      <c r="B22" s="1267"/>
      <c r="C22" s="856" t="s">
        <v>354</v>
      </c>
      <c r="E22" s="853" t="s">
        <v>16</v>
      </c>
      <c r="F22" s="857">
        <v>71.775598070944156</v>
      </c>
      <c r="G22" s="857">
        <v>49.783917823165922</v>
      </c>
      <c r="H22" s="855" t="s">
        <v>16</v>
      </c>
      <c r="I22" s="855" t="s">
        <v>16</v>
      </c>
      <c r="J22" s="857">
        <v>46.0000695027232</v>
      </c>
      <c r="K22" s="855" t="s">
        <v>16</v>
      </c>
    </row>
    <row r="23" spans="2:13" ht="6" customHeight="1">
      <c r="B23" s="1267"/>
      <c r="F23" s="573"/>
      <c r="G23" s="573"/>
      <c r="H23" s="573"/>
      <c r="I23" s="573"/>
      <c r="J23" s="573"/>
      <c r="K23" s="573"/>
    </row>
    <row r="24" spans="2:13">
      <c r="B24" s="1268"/>
      <c r="C24" s="856" t="s">
        <v>355</v>
      </c>
      <c r="E24" s="853" t="s">
        <v>16</v>
      </c>
      <c r="F24" s="857">
        <v>232.92148528584556</v>
      </c>
      <c r="G24" s="857">
        <v>144.16961746331364</v>
      </c>
      <c r="H24" s="855" t="s">
        <v>16</v>
      </c>
      <c r="I24" s="855" t="s">
        <v>16</v>
      </c>
      <c r="J24" s="857">
        <v>247.85173430102637</v>
      </c>
      <c r="K24" s="855" t="s">
        <v>16</v>
      </c>
    </row>
    <row r="25" spans="2:13">
      <c r="E25" s="866" t="s">
        <v>272</v>
      </c>
      <c r="H25" s="866" t="s">
        <v>272</v>
      </c>
      <c r="I25" s="866" t="s">
        <v>272</v>
      </c>
      <c r="K25" s="866" t="s">
        <v>272</v>
      </c>
    </row>
  </sheetData>
  <mergeCells count="4">
    <mergeCell ref="B8:B15"/>
    <mergeCell ref="B17:B24"/>
    <mergeCell ref="B2:K4"/>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3"/>
  <sheetViews>
    <sheetView showGridLines="0" zoomScale="85" zoomScaleNormal="85" workbookViewId="0">
      <selection activeCell="F13" sqref="F13"/>
    </sheetView>
  </sheetViews>
  <sheetFormatPr baseColWidth="10" defaultColWidth="10.85546875" defaultRowHeight="15"/>
  <cols>
    <col min="1" max="1" width="3.7109375" style="126" customWidth="1"/>
    <col min="2" max="2" width="42.28515625" style="126" customWidth="1"/>
    <col min="3" max="3" width="2.7109375" style="126" customWidth="1"/>
    <col min="4" max="5" width="18.7109375" style="126" customWidth="1"/>
    <col min="6" max="19" width="12" style="126" customWidth="1"/>
    <col min="20" max="21" width="12" style="128" customWidth="1"/>
    <col min="22" max="24" width="10.85546875" style="57"/>
    <col min="25" max="16384" width="10.85546875" style="58"/>
  </cols>
  <sheetData>
    <row r="1" spans="1:24" ht="14.25">
      <c r="A1" s="122"/>
      <c r="B1" s="122"/>
      <c r="C1" s="122"/>
      <c r="D1" s="122"/>
      <c r="E1" s="122"/>
      <c r="F1" s="122"/>
      <c r="G1" s="122"/>
      <c r="H1" s="122"/>
      <c r="I1" s="122"/>
      <c r="J1" s="122"/>
      <c r="K1" s="122"/>
      <c r="L1" s="122"/>
      <c r="M1" s="122"/>
      <c r="N1" s="122"/>
      <c r="O1" s="122"/>
      <c r="P1" s="122"/>
      <c r="Q1" s="122"/>
      <c r="R1" s="122"/>
      <c r="S1" s="122"/>
      <c r="T1" s="123"/>
      <c r="U1" s="123"/>
    </row>
    <row r="2" spans="1:24" ht="34.5" customHeight="1">
      <c r="A2" s="122"/>
      <c r="B2" s="972" t="s">
        <v>251</v>
      </c>
      <c r="C2" s="973"/>
      <c r="D2" s="973"/>
      <c r="E2" s="973"/>
      <c r="F2" s="973"/>
      <c r="G2" s="973"/>
      <c r="H2" s="973"/>
      <c r="I2" s="973"/>
      <c r="J2" s="973"/>
      <c r="K2" s="973"/>
      <c r="L2" s="973"/>
      <c r="M2" s="973"/>
      <c r="N2" s="973"/>
      <c r="O2" s="973"/>
      <c r="P2" s="973"/>
      <c r="Q2" s="973"/>
      <c r="R2" s="973"/>
      <c r="S2" s="973"/>
      <c r="T2" s="973"/>
      <c r="U2" s="973"/>
    </row>
    <row r="3" spans="1:24" thickBot="1">
      <c r="A3" s="122"/>
      <c r="B3" s="122"/>
      <c r="C3" s="122"/>
      <c r="D3" s="124"/>
      <c r="E3" s="124"/>
      <c r="F3" s="124"/>
      <c r="G3" s="124"/>
      <c r="H3" s="124"/>
      <c r="I3" s="124"/>
      <c r="J3" s="124"/>
      <c r="K3" s="124"/>
      <c r="L3" s="124"/>
      <c r="M3" s="124"/>
      <c r="N3" s="124"/>
      <c r="O3" s="124"/>
      <c r="P3" s="124"/>
      <c r="Q3" s="124"/>
      <c r="R3" s="124"/>
      <c r="S3" s="124"/>
      <c r="T3" s="123"/>
      <c r="U3" s="123"/>
    </row>
    <row r="4" spans="1:24" ht="14.25">
      <c r="A4" s="122"/>
      <c r="B4" s="988" t="s">
        <v>17</v>
      </c>
      <c r="C4" s="989"/>
      <c r="D4" s="989"/>
      <c r="E4" s="989"/>
      <c r="F4" s="989"/>
      <c r="G4" s="989"/>
      <c r="H4" s="989"/>
      <c r="I4" s="989"/>
      <c r="J4" s="989"/>
      <c r="K4" s="989"/>
      <c r="L4" s="989"/>
      <c r="M4" s="989"/>
      <c r="N4" s="989"/>
      <c r="O4" s="989"/>
      <c r="P4" s="989"/>
      <c r="Q4" s="989"/>
      <c r="R4" s="989"/>
      <c r="S4" s="989"/>
      <c r="T4" s="989"/>
      <c r="U4" s="990"/>
    </row>
    <row r="5" spans="1:24" thickBot="1">
      <c r="A5" s="122"/>
      <c r="B5" s="991"/>
      <c r="C5" s="992"/>
      <c r="D5" s="992"/>
      <c r="E5" s="992"/>
      <c r="F5" s="992"/>
      <c r="G5" s="992"/>
      <c r="H5" s="992"/>
      <c r="I5" s="992"/>
      <c r="J5" s="992"/>
      <c r="K5" s="992"/>
      <c r="L5" s="992"/>
      <c r="M5" s="992"/>
      <c r="N5" s="992"/>
      <c r="O5" s="992"/>
      <c r="P5" s="992"/>
      <c r="Q5" s="992"/>
      <c r="R5" s="992"/>
      <c r="S5" s="992"/>
      <c r="T5" s="992"/>
      <c r="U5" s="993"/>
    </row>
    <row r="6" spans="1:24" s="59" customFormat="1" thickBot="1">
      <c r="A6" s="124"/>
      <c r="B6" s="124"/>
      <c r="C6" s="124"/>
      <c r="D6" s="124"/>
      <c r="E6" s="124"/>
      <c r="F6" s="124"/>
      <c r="G6" s="124"/>
      <c r="H6" s="124"/>
      <c r="I6" s="124"/>
      <c r="J6" s="124"/>
      <c r="K6" s="124"/>
      <c r="L6" s="124"/>
      <c r="M6" s="124"/>
      <c r="N6" s="124"/>
      <c r="O6" s="124"/>
      <c r="P6" s="124"/>
      <c r="Q6" s="124"/>
      <c r="R6" s="124"/>
      <c r="S6" s="124"/>
      <c r="T6" s="124"/>
      <c r="U6" s="124"/>
    </row>
    <row r="7" spans="1:24" ht="24.6" customHeight="1">
      <c r="A7" s="122"/>
      <c r="B7" s="994" t="s">
        <v>183</v>
      </c>
      <c r="C7" s="122"/>
      <c r="D7" s="982" t="s">
        <v>24</v>
      </c>
      <c r="E7" s="983"/>
      <c r="G7" s="978" t="s">
        <v>32</v>
      </c>
      <c r="H7" s="979"/>
      <c r="I7" s="974"/>
      <c r="J7" s="975"/>
      <c r="L7" s="984" t="s">
        <v>33</v>
      </c>
      <c r="M7" s="979"/>
      <c r="N7" s="974"/>
      <c r="O7" s="975"/>
      <c r="R7" s="984" t="s">
        <v>34</v>
      </c>
      <c r="S7" s="979"/>
      <c r="T7" s="974"/>
      <c r="U7" s="975"/>
    </row>
    <row r="8" spans="1:24" ht="24.6" customHeight="1" thickBot="1">
      <c r="A8" s="122"/>
      <c r="B8" s="994"/>
      <c r="C8" s="122"/>
      <c r="D8" s="986"/>
      <c r="E8" s="987"/>
      <c r="G8" s="980"/>
      <c r="H8" s="981"/>
      <c r="I8" s="976"/>
      <c r="J8" s="977"/>
      <c r="L8" s="985"/>
      <c r="M8" s="981"/>
      <c r="N8" s="976"/>
      <c r="O8" s="977"/>
      <c r="R8" s="985"/>
      <c r="S8" s="981"/>
      <c r="T8" s="976"/>
      <c r="U8" s="977"/>
    </row>
    <row r="9" spans="1:24" s="59" customFormat="1" ht="15.75" thickBot="1">
      <c r="A9" s="124"/>
      <c r="B9" s="994"/>
      <c r="C9" s="124"/>
      <c r="D9" s="185"/>
      <c r="E9" s="185"/>
      <c r="F9" s="127"/>
      <c r="G9" s="127"/>
      <c r="H9" s="127"/>
      <c r="I9" s="127"/>
      <c r="J9" s="127"/>
      <c r="K9" s="127"/>
      <c r="L9" s="127"/>
      <c r="M9" s="127"/>
      <c r="N9" s="127"/>
      <c r="O9" s="127"/>
      <c r="P9" s="127"/>
      <c r="Q9" s="127"/>
      <c r="R9" s="127"/>
      <c r="S9" s="127"/>
      <c r="T9" s="127"/>
      <c r="U9" s="127"/>
    </row>
    <row r="10" spans="1:24" ht="30" customHeight="1" thickBot="1">
      <c r="A10" s="122"/>
      <c r="B10" s="994"/>
      <c r="C10" s="122"/>
      <c r="D10" s="995" t="s">
        <v>44</v>
      </c>
      <c r="E10" s="996"/>
      <c r="F10" s="216">
        <v>2010</v>
      </c>
      <c r="G10" s="217">
        <v>2011</v>
      </c>
      <c r="H10" s="217">
        <v>2012</v>
      </c>
      <c r="I10" s="217">
        <v>2013</v>
      </c>
      <c r="J10" s="217">
        <v>2014</v>
      </c>
      <c r="K10" s="217">
        <v>2015</v>
      </c>
      <c r="L10" s="217">
        <v>2016</v>
      </c>
      <c r="M10" s="217">
        <v>2017</v>
      </c>
      <c r="N10" s="217">
        <v>2018</v>
      </c>
      <c r="O10" s="217">
        <v>2019</v>
      </c>
      <c r="P10" s="217">
        <v>2020</v>
      </c>
      <c r="Q10" s="217">
        <v>2021</v>
      </c>
      <c r="R10" s="217">
        <v>2022</v>
      </c>
      <c r="S10" s="217">
        <v>2023</v>
      </c>
      <c r="T10" s="217">
        <v>2024</v>
      </c>
      <c r="U10" s="218">
        <v>2025</v>
      </c>
    </row>
    <row r="11" spans="1:24" s="61" customFormat="1" ht="30" customHeight="1">
      <c r="A11" s="125"/>
      <c r="B11" s="969" t="s">
        <v>132</v>
      </c>
      <c r="C11" s="125"/>
      <c r="D11" s="997" t="s">
        <v>159</v>
      </c>
      <c r="E11" s="998"/>
      <c r="F11" s="464"/>
      <c r="G11" s="464"/>
      <c r="H11" s="464"/>
      <c r="I11" s="464"/>
      <c r="J11" s="464"/>
      <c r="K11" s="464"/>
      <c r="L11" s="464"/>
      <c r="M11" s="464"/>
      <c r="N11" s="464"/>
      <c r="O11" s="464"/>
      <c r="P11" s="464"/>
      <c r="Q11" s="464"/>
      <c r="R11" s="464"/>
      <c r="S11" s="464"/>
      <c r="T11" s="464"/>
      <c r="U11" s="464"/>
      <c r="V11" s="60"/>
      <c r="W11" s="60"/>
      <c r="X11" s="60"/>
    </row>
    <row r="12" spans="1:24" s="61" customFormat="1" ht="30" customHeight="1">
      <c r="A12" s="125"/>
      <c r="B12" s="970"/>
      <c r="C12" s="125"/>
      <c r="D12" s="967" t="s">
        <v>162</v>
      </c>
      <c r="E12" s="968"/>
      <c r="F12" s="465"/>
      <c r="G12" s="465"/>
      <c r="H12" s="465"/>
      <c r="I12" s="465"/>
      <c r="J12" s="465"/>
      <c r="K12" s="465"/>
      <c r="L12" s="465"/>
      <c r="M12" s="465"/>
      <c r="N12" s="465"/>
      <c r="O12" s="465"/>
      <c r="P12" s="465"/>
      <c r="Q12" s="465"/>
      <c r="R12" s="465"/>
      <c r="S12" s="465"/>
      <c r="T12" s="465"/>
      <c r="U12" s="465"/>
      <c r="V12" s="60"/>
      <c r="W12" s="60"/>
      <c r="X12" s="60"/>
    </row>
    <row r="13" spans="1:24" s="61" customFormat="1" ht="30" customHeight="1" thickBot="1">
      <c r="A13" s="125"/>
      <c r="B13" s="971"/>
      <c r="C13" s="125"/>
      <c r="D13" s="965" t="s">
        <v>332</v>
      </c>
      <c r="E13" s="966"/>
      <c r="F13" s="468"/>
      <c r="G13" s="468"/>
      <c r="H13" s="468"/>
      <c r="I13" s="468"/>
      <c r="J13" s="468"/>
      <c r="K13" s="468"/>
      <c r="L13" s="468"/>
      <c r="M13" s="468"/>
      <c r="N13" s="468"/>
      <c r="O13" s="468"/>
      <c r="P13" s="468"/>
      <c r="Q13" s="468"/>
      <c r="R13" s="468"/>
      <c r="S13" s="468"/>
      <c r="T13" s="468"/>
      <c r="U13" s="468"/>
      <c r="V13" s="60"/>
      <c r="W13" s="60"/>
      <c r="X13" s="60"/>
    </row>
    <row r="14" spans="1:24" s="61" customFormat="1" ht="30" customHeight="1">
      <c r="A14" s="125"/>
      <c r="B14" s="994" t="s">
        <v>213</v>
      </c>
      <c r="C14" s="125"/>
      <c r="D14" s="999" t="s">
        <v>153</v>
      </c>
      <c r="E14" s="1000"/>
      <c r="F14" s="469"/>
      <c r="G14" s="470"/>
      <c r="H14" s="470"/>
      <c r="I14" s="470"/>
      <c r="J14" s="470"/>
      <c r="K14" s="470"/>
      <c r="L14" s="470"/>
      <c r="M14" s="470"/>
      <c r="N14" s="470"/>
      <c r="O14" s="470"/>
      <c r="P14" s="470"/>
      <c r="Q14" s="470"/>
      <c r="R14" s="470"/>
      <c r="S14" s="470"/>
      <c r="T14" s="470"/>
      <c r="U14" s="471"/>
      <c r="V14" s="60"/>
      <c r="W14" s="60"/>
      <c r="X14" s="60"/>
    </row>
    <row r="15" spans="1:24" s="61" customFormat="1" ht="30" customHeight="1">
      <c r="A15" s="125"/>
      <c r="B15" s="994"/>
      <c r="C15" s="125"/>
      <c r="D15" s="1005" t="s">
        <v>154</v>
      </c>
      <c r="E15" s="1006"/>
      <c r="F15" s="472"/>
      <c r="G15" s="466"/>
      <c r="H15" s="466"/>
      <c r="I15" s="466"/>
      <c r="J15" s="466"/>
      <c r="K15" s="466"/>
      <c r="L15" s="466"/>
      <c r="M15" s="466"/>
      <c r="N15" s="466"/>
      <c r="O15" s="466"/>
      <c r="P15" s="466"/>
      <c r="Q15" s="466"/>
      <c r="R15" s="466"/>
      <c r="S15" s="466"/>
      <c r="T15" s="466"/>
      <c r="U15" s="467"/>
      <c r="V15" s="60"/>
      <c r="W15" s="60"/>
      <c r="X15" s="60"/>
    </row>
    <row r="16" spans="1:24" s="61" customFormat="1" ht="30" customHeight="1" thickBot="1">
      <c r="A16" s="125"/>
      <c r="B16" s="994"/>
      <c r="C16" s="125"/>
      <c r="D16" s="1007" t="s">
        <v>155</v>
      </c>
      <c r="E16" s="1008"/>
      <c r="F16" s="473"/>
      <c r="G16" s="474"/>
      <c r="H16" s="474"/>
      <c r="I16" s="474"/>
      <c r="J16" s="474"/>
      <c r="K16" s="474"/>
      <c r="L16" s="474"/>
      <c r="M16" s="474"/>
      <c r="N16" s="474"/>
      <c r="O16" s="474"/>
      <c r="P16" s="474"/>
      <c r="Q16" s="474"/>
      <c r="R16" s="474"/>
      <c r="S16" s="474"/>
      <c r="T16" s="474"/>
      <c r="U16" s="475"/>
      <c r="V16" s="60"/>
      <c r="W16" s="60"/>
      <c r="X16" s="60"/>
    </row>
    <row r="17" spans="1:24" s="61" customFormat="1" ht="30" customHeight="1">
      <c r="A17" s="125"/>
      <c r="B17" s="994" t="s">
        <v>273</v>
      </c>
      <c r="C17" s="125"/>
      <c r="D17" s="1005" t="s">
        <v>221</v>
      </c>
      <c r="E17" s="1006"/>
      <c r="F17" s="476"/>
      <c r="G17" s="477"/>
      <c r="H17" s="477"/>
      <c r="I17" s="477"/>
      <c r="J17" s="477"/>
      <c r="K17" s="477"/>
      <c r="L17" s="477"/>
      <c r="M17" s="477"/>
      <c r="N17" s="477"/>
      <c r="O17" s="477"/>
      <c r="P17" s="477"/>
      <c r="Q17" s="477"/>
      <c r="R17" s="477"/>
      <c r="S17" s="477"/>
      <c r="T17" s="477"/>
      <c r="U17" s="478"/>
      <c r="V17" s="60"/>
      <c r="W17" s="60"/>
      <c r="X17" s="60"/>
    </row>
    <row r="18" spans="1:24" s="61" customFormat="1" ht="30" customHeight="1">
      <c r="A18" s="125"/>
      <c r="B18" s="994"/>
      <c r="C18" s="125"/>
      <c r="D18" s="1005" t="s">
        <v>222</v>
      </c>
      <c r="E18" s="1006"/>
      <c r="F18" s="472"/>
      <c r="G18" s="466"/>
      <c r="H18" s="466"/>
      <c r="I18" s="466"/>
      <c r="J18" s="466"/>
      <c r="K18" s="466"/>
      <c r="L18" s="466"/>
      <c r="M18" s="466"/>
      <c r="N18" s="466"/>
      <c r="O18" s="466"/>
      <c r="P18" s="466"/>
      <c r="Q18" s="466"/>
      <c r="R18" s="466"/>
      <c r="S18" s="466"/>
      <c r="T18" s="466"/>
      <c r="U18" s="467"/>
      <c r="V18" s="60"/>
      <c r="W18" s="60"/>
      <c r="X18" s="60"/>
    </row>
    <row r="19" spans="1:24" s="61" customFormat="1" ht="30" customHeight="1" thickBot="1">
      <c r="A19" s="125"/>
      <c r="B19" s="994"/>
      <c r="C19" s="125"/>
      <c r="D19" s="1007" t="s">
        <v>223</v>
      </c>
      <c r="E19" s="1008"/>
      <c r="F19" s="473"/>
      <c r="G19" s="474"/>
      <c r="H19" s="474"/>
      <c r="I19" s="474"/>
      <c r="J19" s="474"/>
      <c r="K19" s="474"/>
      <c r="L19" s="474"/>
      <c r="M19" s="474"/>
      <c r="N19" s="474"/>
      <c r="O19" s="474"/>
      <c r="P19" s="474"/>
      <c r="Q19" s="474"/>
      <c r="R19" s="474"/>
      <c r="S19" s="474"/>
      <c r="T19" s="474"/>
      <c r="U19" s="475"/>
      <c r="V19" s="60"/>
      <c r="W19" s="60"/>
      <c r="X19" s="60"/>
    </row>
    <row r="20" spans="1:24" s="59" customFormat="1" ht="15.75" customHeight="1" thickBot="1">
      <c r="A20" s="124"/>
      <c r="B20" s="124"/>
      <c r="C20" s="124"/>
    </row>
    <row r="21" spans="1:24" ht="30.75" customHeight="1" thickBot="1">
      <c r="A21" s="122"/>
      <c r="B21" s="1011" t="s">
        <v>379</v>
      </c>
      <c r="D21" s="995" t="s">
        <v>44</v>
      </c>
      <c r="E21" s="996"/>
      <c r="F21" s="927" t="s">
        <v>270</v>
      </c>
    </row>
    <row r="22" spans="1:24" ht="30.75" customHeight="1" thickBot="1">
      <c r="A22" s="291"/>
      <c r="B22" s="971"/>
      <c r="D22" s="1009" t="s">
        <v>378</v>
      </c>
      <c r="E22" s="1010"/>
      <c r="F22" s="928"/>
    </row>
    <row r="23" spans="1:24" ht="15.75" thickBot="1">
      <c r="A23" s="122"/>
      <c r="T23" s="127"/>
      <c r="U23" s="127"/>
    </row>
    <row r="24" spans="1:24" s="59" customFormat="1" ht="30" customHeight="1" thickBot="1">
      <c r="A24" s="124"/>
      <c r="B24" s="969" t="s">
        <v>133</v>
      </c>
      <c r="C24" s="124"/>
      <c r="D24" s="995" t="s">
        <v>158</v>
      </c>
      <c r="E24" s="996"/>
      <c r="F24" s="130" t="s">
        <v>4</v>
      </c>
      <c r="G24" s="131" t="s">
        <v>5</v>
      </c>
      <c r="H24" s="131" t="s">
        <v>6</v>
      </c>
      <c r="I24" s="131" t="s">
        <v>7</v>
      </c>
      <c r="J24" s="131" t="s">
        <v>8</v>
      </c>
      <c r="K24" s="131" t="s">
        <v>9</v>
      </c>
      <c r="L24" s="131" t="s">
        <v>10</v>
      </c>
      <c r="M24" s="131" t="s">
        <v>11</v>
      </c>
      <c r="N24" s="131" t="s">
        <v>12</v>
      </c>
      <c r="O24" s="131" t="s">
        <v>13</v>
      </c>
      <c r="P24" s="131" t="s">
        <v>14</v>
      </c>
      <c r="Q24" s="132" t="s">
        <v>15</v>
      </c>
      <c r="R24" s="33" t="s">
        <v>35</v>
      </c>
      <c r="T24" s="126"/>
      <c r="U24" s="126"/>
    </row>
    <row r="25" spans="1:24" ht="30" customHeight="1">
      <c r="B25" s="970"/>
      <c r="C25" s="124"/>
      <c r="D25" s="1001" t="s">
        <v>332</v>
      </c>
      <c r="E25" s="1002"/>
      <c r="F25" s="479"/>
      <c r="G25" s="480"/>
      <c r="H25" s="480"/>
      <c r="I25" s="480"/>
      <c r="J25" s="480"/>
      <c r="K25" s="480"/>
      <c r="L25" s="480"/>
      <c r="M25" s="480"/>
      <c r="N25" s="480"/>
      <c r="O25" s="480"/>
      <c r="P25" s="480"/>
      <c r="Q25" s="481"/>
      <c r="R25" s="485" t="e">
        <f>AVERAGE(F25:Q25)</f>
        <v>#DIV/0!</v>
      </c>
      <c r="T25" s="126"/>
      <c r="U25" s="126"/>
    </row>
    <row r="26" spans="1:24" ht="30" customHeight="1" thickBot="1">
      <c r="B26" s="971"/>
      <c r="C26" s="124"/>
      <c r="D26" s="1003" t="s">
        <v>159</v>
      </c>
      <c r="E26" s="1004"/>
      <c r="F26" s="482"/>
      <c r="G26" s="483"/>
      <c r="H26" s="483"/>
      <c r="I26" s="483"/>
      <c r="J26" s="483"/>
      <c r="K26" s="483"/>
      <c r="L26" s="483"/>
      <c r="M26" s="483"/>
      <c r="N26" s="483"/>
      <c r="O26" s="483"/>
      <c r="P26" s="483"/>
      <c r="Q26" s="484"/>
      <c r="R26" s="486" t="e">
        <f>AVERAGE(F26:Q26)</f>
        <v>#DIV/0!</v>
      </c>
      <c r="T26" s="127"/>
      <c r="U26" s="127"/>
    </row>
    <row r="27" spans="1:24" s="59" customFormat="1">
      <c r="A27" s="127"/>
      <c r="C27" s="127"/>
      <c r="D27" s="127"/>
      <c r="E27" s="127"/>
      <c r="F27" s="127"/>
      <c r="G27" s="127"/>
      <c r="H27" s="127"/>
      <c r="I27" s="127"/>
      <c r="J27" s="127"/>
      <c r="K27" s="127"/>
      <c r="L27" s="127"/>
      <c r="M27" s="127"/>
      <c r="N27" s="127"/>
      <c r="O27" s="127"/>
      <c r="P27" s="127"/>
      <c r="Q27" s="127"/>
      <c r="R27" s="127"/>
      <c r="S27" s="127"/>
      <c r="T27" s="127"/>
      <c r="U27" s="127"/>
    </row>
    <row r="28" spans="1:24" s="59" customFormat="1">
      <c r="A28" s="127"/>
      <c r="S28" s="127"/>
      <c r="T28" s="127"/>
      <c r="U28" s="127"/>
    </row>
    <row r="29" spans="1:24" s="59" customFormat="1">
      <c r="A29" s="127"/>
    </row>
    <row r="30" spans="1:24" s="59" customFormat="1">
      <c r="A30" s="127"/>
    </row>
    <row r="31" spans="1:24" s="59" customFormat="1">
      <c r="A31" s="127"/>
      <c r="C31" s="127"/>
    </row>
    <row r="32" spans="1:24" s="59" customFormat="1">
      <c r="A32" s="127"/>
      <c r="B32" s="127"/>
      <c r="C32" s="127"/>
    </row>
    <row r="33" spans="1:21" s="59" customFormat="1">
      <c r="A33" s="127"/>
      <c r="B33" s="127"/>
      <c r="C33" s="127"/>
    </row>
    <row r="34" spans="1:21" s="59" customFormat="1">
      <c r="A34" s="127"/>
      <c r="B34" s="127"/>
      <c r="C34" s="127"/>
    </row>
    <row r="35" spans="1:21" s="59" customFormat="1">
      <c r="A35" s="127"/>
      <c r="B35" s="127"/>
      <c r="C35" s="127"/>
    </row>
    <row r="36" spans="1:21" s="59" customFormat="1">
      <c r="A36" s="127"/>
      <c r="B36" s="127"/>
      <c r="C36" s="127"/>
    </row>
    <row r="37" spans="1:21" s="59" customFormat="1">
      <c r="A37" s="127"/>
      <c r="B37" s="127"/>
      <c r="C37" s="127"/>
      <c r="D37" s="127"/>
      <c r="E37" s="127"/>
      <c r="F37" s="127"/>
      <c r="G37" s="127"/>
      <c r="H37" s="127"/>
      <c r="I37" s="127"/>
      <c r="J37" s="127"/>
      <c r="K37" s="127"/>
      <c r="L37" s="127"/>
      <c r="M37" s="127"/>
      <c r="N37" s="127"/>
      <c r="O37" s="127"/>
      <c r="P37" s="127"/>
      <c r="Q37" s="127"/>
      <c r="R37" s="127"/>
      <c r="S37" s="127"/>
      <c r="T37" s="127"/>
      <c r="U37" s="127"/>
    </row>
    <row r="38" spans="1:21" s="59" customFormat="1">
      <c r="A38" s="127"/>
      <c r="B38" s="127"/>
      <c r="C38" s="127"/>
      <c r="D38" s="127"/>
      <c r="E38" s="127"/>
      <c r="F38" s="127"/>
      <c r="G38" s="127"/>
      <c r="H38" s="127"/>
      <c r="I38" s="127"/>
      <c r="J38" s="127"/>
      <c r="K38" s="127"/>
      <c r="L38" s="127"/>
      <c r="M38" s="127"/>
      <c r="N38" s="127"/>
      <c r="O38" s="127"/>
      <c r="P38" s="127"/>
      <c r="Q38" s="127"/>
      <c r="R38" s="127"/>
      <c r="S38" s="127"/>
      <c r="T38" s="127"/>
      <c r="U38" s="127"/>
    </row>
    <row r="39" spans="1:21" s="59" customFormat="1">
      <c r="A39" s="127"/>
      <c r="B39" s="127"/>
      <c r="C39" s="127"/>
      <c r="D39" s="127"/>
      <c r="E39" s="127"/>
      <c r="F39" s="127"/>
      <c r="G39" s="127"/>
      <c r="H39" s="127"/>
      <c r="I39" s="127"/>
      <c r="J39" s="127"/>
      <c r="K39" s="127"/>
      <c r="L39" s="127"/>
      <c r="M39" s="127"/>
      <c r="N39" s="127"/>
      <c r="O39" s="127"/>
      <c r="P39" s="127"/>
      <c r="Q39" s="127"/>
      <c r="R39" s="127"/>
      <c r="S39" s="127"/>
      <c r="T39" s="127"/>
      <c r="U39" s="127"/>
    </row>
    <row r="40" spans="1:21" s="59" customFormat="1">
      <c r="A40" s="127"/>
      <c r="B40" s="127"/>
      <c r="C40" s="127"/>
      <c r="D40" s="127"/>
      <c r="E40" s="127"/>
      <c r="F40" s="127"/>
      <c r="G40" s="127"/>
      <c r="H40" s="127"/>
      <c r="I40" s="127"/>
      <c r="J40" s="127"/>
      <c r="K40" s="127"/>
      <c r="L40" s="127"/>
      <c r="M40" s="127"/>
      <c r="N40" s="127"/>
      <c r="O40" s="127"/>
      <c r="P40" s="127"/>
      <c r="Q40" s="127"/>
      <c r="R40" s="127"/>
      <c r="S40" s="127"/>
      <c r="T40" s="127"/>
      <c r="U40" s="127"/>
    </row>
    <row r="41" spans="1:21" s="59" customFormat="1">
      <c r="A41" s="127"/>
      <c r="B41" s="127"/>
      <c r="C41" s="127"/>
      <c r="D41" s="127"/>
      <c r="E41" s="127"/>
      <c r="F41" s="127"/>
      <c r="G41" s="127"/>
      <c r="H41" s="127"/>
      <c r="I41" s="127"/>
      <c r="J41" s="127"/>
      <c r="K41" s="127"/>
      <c r="L41" s="127"/>
      <c r="M41" s="127"/>
      <c r="N41" s="127"/>
      <c r="O41" s="127"/>
      <c r="P41" s="127"/>
      <c r="Q41" s="127"/>
      <c r="R41" s="127"/>
      <c r="S41" s="127"/>
      <c r="T41" s="127"/>
      <c r="U41" s="127"/>
    </row>
    <row r="42" spans="1:21" s="59" customFormat="1">
      <c r="A42" s="127"/>
      <c r="B42" s="127"/>
      <c r="C42" s="127"/>
      <c r="D42" s="127"/>
      <c r="E42" s="127"/>
      <c r="F42" s="127"/>
      <c r="G42" s="127"/>
      <c r="H42" s="127"/>
      <c r="I42" s="127"/>
      <c r="J42" s="127"/>
      <c r="K42" s="127"/>
      <c r="L42" s="127"/>
      <c r="M42" s="127"/>
      <c r="N42" s="127"/>
      <c r="O42" s="127"/>
      <c r="P42" s="127"/>
      <c r="Q42" s="127"/>
      <c r="R42" s="127"/>
      <c r="S42" s="127"/>
      <c r="T42" s="127"/>
      <c r="U42" s="127"/>
    </row>
    <row r="43" spans="1:21" s="59" customFormat="1">
      <c r="A43" s="127"/>
      <c r="B43" s="127"/>
      <c r="C43" s="127"/>
      <c r="D43" s="127"/>
      <c r="E43" s="127"/>
      <c r="F43" s="127"/>
      <c r="G43" s="127"/>
      <c r="H43" s="127"/>
      <c r="I43" s="127"/>
      <c r="J43" s="127"/>
      <c r="K43" s="127"/>
      <c r="L43" s="127"/>
      <c r="M43" s="127"/>
      <c r="N43" s="127"/>
      <c r="O43" s="127"/>
      <c r="P43" s="127"/>
      <c r="Q43" s="127"/>
      <c r="R43" s="127"/>
      <c r="S43" s="127"/>
      <c r="T43" s="127"/>
      <c r="U43" s="127"/>
    </row>
  </sheetData>
  <mergeCells count="31">
    <mergeCell ref="B24:B26"/>
    <mergeCell ref="D14:E14"/>
    <mergeCell ref="D25:E25"/>
    <mergeCell ref="D26:E26"/>
    <mergeCell ref="D24:E24"/>
    <mergeCell ref="D15:E15"/>
    <mergeCell ref="D16:E16"/>
    <mergeCell ref="B17:B19"/>
    <mergeCell ref="D17:E17"/>
    <mergeCell ref="D18:E18"/>
    <mergeCell ref="D19:E19"/>
    <mergeCell ref="B14:B16"/>
    <mergeCell ref="D21:E21"/>
    <mergeCell ref="D22:E22"/>
    <mergeCell ref="B21:B22"/>
    <mergeCell ref="D13:E13"/>
    <mergeCell ref="D12:E12"/>
    <mergeCell ref="B11:B13"/>
    <mergeCell ref="B2:U2"/>
    <mergeCell ref="T7:U8"/>
    <mergeCell ref="G7:H8"/>
    <mergeCell ref="D7:E7"/>
    <mergeCell ref="I7:J8"/>
    <mergeCell ref="L7:M8"/>
    <mergeCell ref="N7:O8"/>
    <mergeCell ref="D8:E8"/>
    <mergeCell ref="B4:U5"/>
    <mergeCell ref="B7:B10"/>
    <mergeCell ref="R7:S8"/>
    <mergeCell ref="D10:E10"/>
    <mergeCell ref="D11:E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Listes!$B$7:$B$20</xm:f>
          </x14:formula1>
          <xm:sqref>T7:U8 N7:O8 I7:J8</xm:sqref>
        </x14:dataValidation>
        <x14:dataValidation type="list" showInputMessage="1" showErrorMessage="1">
          <x14:formula1>
            <xm:f>Listes!$B$27:$B$31</xm:f>
          </x14:formula1>
          <xm:sqref>D8:E8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J126"/>
  <sheetViews>
    <sheetView showGridLines="0" topLeftCell="A10" zoomScale="70" zoomScaleNormal="70" workbookViewId="0">
      <selection activeCell="K24" sqref="K24"/>
    </sheetView>
  </sheetViews>
  <sheetFormatPr baseColWidth="10" defaultRowHeight="15"/>
  <cols>
    <col min="1" max="1" width="3.5703125" style="35" customWidth="1"/>
    <col min="2" max="2" width="8.85546875" style="35" customWidth="1"/>
    <col min="3" max="3" width="3.5703125" style="35" customWidth="1"/>
    <col min="4" max="4" width="29.28515625" style="35" customWidth="1"/>
    <col min="5" max="5" width="2.42578125" style="35" customWidth="1"/>
    <col min="6" max="8" width="27.85546875" style="35" customWidth="1"/>
    <col min="9" max="9" width="3.85546875" style="35" customWidth="1"/>
    <col min="10" max="12" width="27.85546875" style="35" customWidth="1"/>
    <col min="13" max="18" width="10.85546875" style="30"/>
    <col min="19" max="16384" width="11.42578125" style="35"/>
  </cols>
  <sheetData>
    <row r="1" spans="2:12">
      <c r="I1" s="389"/>
    </row>
    <row r="2" spans="2:12" ht="89.25" customHeight="1">
      <c r="B2" s="1045" t="s">
        <v>295</v>
      </c>
      <c r="C2" s="1046"/>
      <c r="D2" s="1046"/>
      <c r="E2" s="1046"/>
      <c r="F2" s="1046"/>
      <c r="G2" s="1046"/>
      <c r="H2" s="1046"/>
      <c r="I2" s="1046"/>
      <c r="J2" s="1046"/>
      <c r="K2" s="1046"/>
      <c r="L2" s="1047"/>
    </row>
    <row r="3" spans="2:12" s="30" customFormat="1" ht="30.75" customHeight="1" thickBot="1"/>
    <row r="4" spans="2:12" ht="21" thickBot="1">
      <c r="B4" s="1048" t="s">
        <v>216</v>
      </c>
      <c r="C4" s="1049"/>
      <c r="D4" s="1049"/>
      <c r="E4" s="1049"/>
      <c r="F4" s="1049"/>
      <c r="G4" s="1049"/>
      <c r="H4" s="1049"/>
      <c r="I4" s="1049"/>
      <c r="J4" s="1049"/>
      <c r="K4" s="1049"/>
      <c r="L4" s="1050"/>
    </row>
    <row r="5" spans="2:12" s="30" customFormat="1" ht="20.25">
      <c r="B5" s="602"/>
      <c r="C5" s="602"/>
      <c r="D5" s="602"/>
      <c r="E5" s="602"/>
      <c r="K5" s="602"/>
      <c r="L5" s="602"/>
    </row>
    <row r="6" spans="2:12" s="693" customFormat="1" ht="20.25" customHeight="1">
      <c r="D6" s="1019" t="s">
        <v>384</v>
      </c>
      <c r="E6" s="1020"/>
      <c r="F6" s="1020"/>
      <c r="G6" s="1020"/>
      <c r="H6" s="1020"/>
      <c r="I6" s="1020"/>
      <c r="J6" s="1020"/>
      <c r="K6" s="1021"/>
      <c r="L6" s="602"/>
    </row>
    <row r="7" spans="2:12" s="693" customFormat="1" ht="100.5" customHeight="1">
      <c r="D7" s="1022"/>
      <c r="E7" s="1023"/>
      <c r="F7" s="1023"/>
      <c r="G7" s="1023"/>
      <c r="H7" s="1023"/>
      <c r="I7" s="1023"/>
      <c r="J7" s="1023"/>
      <c r="K7" s="1024"/>
      <c r="L7" s="602"/>
    </row>
    <row r="8" spans="2:12" s="693" customFormat="1" ht="20.25">
      <c r="B8" s="602"/>
      <c r="C8" s="602"/>
      <c r="D8" s="602"/>
      <c r="E8" s="602"/>
      <c r="K8" s="602"/>
      <c r="L8" s="602"/>
    </row>
    <row r="9" spans="2:12" s="30" customFormat="1" ht="34.5" customHeight="1">
      <c r="D9" s="1012" t="s">
        <v>357</v>
      </c>
      <c r="E9" s="1012"/>
      <c r="F9" s="1012"/>
      <c r="G9" s="1012"/>
      <c r="H9" s="1012"/>
      <c r="I9" s="1012"/>
      <c r="J9" s="1012"/>
      <c r="K9" s="1012"/>
      <c r="L9" s="602"/>
    </row>
    <row r="10" spans="2:12" s="30" customFormat="1" ht="79.5" customHeight="1">
      <c r="D10" s="1026" t="s">
        <v>356</v>
      </c>
      <c r="E10" s="1026"/>
      <c r="F10" s="1026"/>
      <c r="G10" s="603" t="s">
        <v>304</v>
      </c>
      <c r="H10" s="603" t="s">
        <v>305</v>
      </c>
      <c r="J10" s="603" t="s">
        <v>52</v>
      </c>
      <c r="K10" s="830" t="s">
        <v>358</v>
      </c>
      <c r="L10" s="602"/>
    </row>
    <row r="11" spans="2:12" s="30" customFormat="1" ht="8.25" customHeight="1">
      <c r="E11" s="602"/>
      <c r="G11" s="602"/>
      <c r="H11" s="602"/>
      <c r="J11" s="602"/>
      <c r="K11" s="602"/>
      <c r="L11" s="602"/>
    </row>
    <row r="12" spans="2:12" s="693" customFormat="1" ht="20.25" customHeight="1">
      <c r="D12" s="1013" t="s">
        <v>359</v>
      </c>
      <c r="E12" s="1014"/>
      <c r="F12" s="859" t="s">
        <v>342</v>
      </c>
      <c r="G12" s="863"/>
      <c r="H12" s="861">
        <f>'Indicateurs moyens'!G8</f>
        <v>4.8729523849588785E-2</v>
      </c>
      <c r="J12" s="609" t="str">
        <f>IF(G12="","",-(1-(G12/H12)))</f>
        <v/>
      </c>
      <c r="K12" s="609" t="s">
        <v>16</v>
      </c>
      <c r="L12" s="602"/>
    </row>
    <row r="13" spans="2:12" s="693" customFormat="1" ht="20.25" customHeight="1">
      <c r="D13" s="1015"/>
      <c r="E13" s="1016"/>
      <c r="F13" s="859" t="s">
        <v>343</v>
      </c>
      <c r="G13" s="863"/>
      <c r="H13" s="861">
        <f>'Indicateurs moyens'!G9</f>
        <v>7.1921856524364308E-2</v>
      </c>
      <c r="J13" s="609" t="str">
        <f t="shared" ref="J13" si="0">IF(G13="","",-(1-(G13/H13)))</f>
        <v/>
      </c>
      <c r="K13" s="609" t="s">
        <v>16</v>
      </c>
      <c r="L13" s="602"/>
    </row>
    <row r="14" spans="2:12" s="693" customFormat="1" ht="20.25" customHeight="1">
      <c r="D14" s="1015"/>
      <c r="E14" s="1016"/>
      <c r="F14" s="859" t="s">
        <v>344</v>
      </c>
      <c r="G14" s="864"/>
      <c r="H14" s="861">
        <f>'Indicateurs moyens'!G10</f>
        <v>3.6949771291023989E-2</v>
      </c>
      <c r="J14" s="609" t="str">
        <f>IF(G14="","",-(1-(G14/H14)))</f>
        <v/>
      </c>
      <c r="K14" s="609" t="s">
        <v>16</v>
      </c>
      <c r="L14" s="602"/>
    </row>
    <row r="15" spans="2:12" s="693" customFormat="1" ht="20.25" customHeight="1">
      <c r="D15" s="1015"/>
      <c r="E15" s="1016"/>
      <c r="F15" s="859" t="s">
        <v>345</v>
      </c>
      <c r="G15" s="864"/>
      <c r="H15" s="861">
        <f>'Indicateurs moyens'!G11</f>
        <v>7.0056673202278458E-2</v>
      </c>
      <c r="J15" s="609" t="str">
        <f t="shared" ref="J15:J17" si="1">IF(G15="","",-(1-(G15/H15)))</f>
        <v/>
      </c>
      <c r="K15" s="609" t="s">
        <v>16</v>
      </c>
      <c r="L15" s="602"/>
    </row>
    <row r="16" spans="2:12" s="693" customFormat="1" ht="20.25" customHeight="1">
      <c r="D16" s="1015"/>
      <c r="E16" s="1016"/>
      <c r="F16" s="859" t="s">
        <v>346</v>
      </c>
      <c r="G16" s="863"/>
      <c r="H16" s="861">
        <f>'Indicateurs moyens'!G12</f>
        <v>6.0733107959704713E-2</v>
      </c>
      <c r="J16" s="609" t="str">
        <f t="shared" si="1"/>
        <v/>
      </c>
      <c r="K16" s="609" t="s">
        <v>16</v>
      </c>
      <c r="L16" s="602"/>
    </row>
    <row r="17" spans="2:12" s="693" customFormat="1" ht="20.25" customHeight="1">
      <c r="D17" s="1015"/>
      <c r="E17" s="1016"/>
      <c r="F17" s="859" t="s">
        <v>347</v>
      </c>
      <c r="G17" s="863"/>
      <c r="H17" s="861" t="str">
        <f>'Indicateurs moyens'!G13</f>
        <v>-</v>
      </c>
      <c r="J17" s="609" t="str">
        <f t="shared" si="1"/>
        <v/>
      </c>
      <c r="K17" s="609" t="s">
        <v>16</v>
      </c>
      <c r="L17" s="602"/>
    </row>
    <row r="18" spans="2:12" s="693" customFormat="1" ht="20.25" customHeight="1">
      <c r="D18" s="1015"/>
      <c r="E18" s="1016"/>
      <c r="F18" s="859" t="s">
        <v>348</v>
      </c>
      <c r="G18" s="863"/>
      <c r="H18" s="861">
        <f>'Indicateurs moyens'!G14</f>
        <v>0.1233303998757825</v>
      </c>
      <c r="J18" s="609">
        <f>-(1-(G18/H18))</f>
        <v>-1</v>
      </c>
      <c r="K18" s="609" t="s">
        <v>16</v>
      </c>
      <c r="L18" s="602"/>
    </row>
    <row r="19" spans="2:12" s="693" customFormat="1" ht="20.25" customHeight="1">
      <c r="D19" s="1017"/>
      <c r="E19" s="1018"/>
      <c r="F19" s="860" t="s">
        <v>349</v>
      </c>
      <c r="G19" s="863"/>
      <c r="H19" s="862">
        <f>'Indicateurs moyens'!G15</f>
        <v>3.479755157629262</v>
      </c>
      <c r="J19" s="609">
        <f>-(1-(G19/H19))</f>
        <v>-1</v>
      </c>
      <c r="K19" s="609" t="s">
        <v>16</v>
      </c>
      <c r="L19" s="602"/>
    </row>
    <row r="20" spans="2:12" s="693" customFormat="1" ht="8.25" customHeight="1">
      <c r="E20" s="602"/>
      <c r="G20" s="602"/>
      <c r="H20" s="602"/>
      <c r="J20" s="871"/>
      <c r="K20" s="871"/>
      <c r="L20" s="602"/>
    </row>
    <row r="21" spans="2:12" s="30" customFormat="1" ht="20.25" customHeight="1">
      <c r="D21" s="1027" t="s">
        <v>218</v>
      </c>
      <c r="E21" s="1027"/>
      <c r="F21" s="1027"/>
      <c r="G21" s="607" t="e">
        <f ca="1">Indicateurs!E16</f>
        <v>#N/A</v>
      </c>
      <c r="H21" s="865">
        <f>'Indicateurs moyens'!G17</f>
        <v>134.37719550799881</v>
      </c>
      <c r="I21" s="266"/>
      <c r="J21" s="609" t="e">
        <f ca="1">-(1-(G21/H21))</f>
        <v>#N/A</v>
      </c>
      <c r="K21" s="608" t="e">
        <f ca="1">(G21-H21)*(INDEX(Données!F13:U13,MATCH(999999,Données!F13:U13)-1))*(INDEX('Thermique (total)'!D73:S73,MATCH(999999,'Thermique (total)'!D73:S73)-1))</f>
        <v>#N/A</v>
      </c>
    </row>
    <row r="22" spans="2:12" s="30" customFormat="1" ht="20.25" customHeight="1">
      <c r="D22" s="1027" t="s">
        <v>217</v>
      </c>
      <c r="E22" s="1027"/>
      <c r="F22" s="1027"/>
      <c r="G22" s="607" t="e">
        <f ca="1">Indicateurs!E33</f>
        <v>#N/A</v>
      </c>
      <c r="H22" s="865">
        <f>'Indicateurs moyens'!G18</f>
        <v>53.407224193411814</v>
      </c>
      <c r="I22" s="266"/>
      <c r="J22" s="609" t="e">
        <f ca="1">-(1-(G22/H22))</f>
        <v>#N/A</v>
      </c>
      <c r="K22" s="608" t="e">
        <f ca="1">(G22-H22)*(INDEX(Données!F13:U13,MATCH(999999,Données!F13:U13)-1))*(INDEX(Electricité!C85:R85,MATCH(999999,Electricité!C86:R86)-1))</f>
        <v>#N/A</v>
      </c>
      <c r="L22" s="602"/>
    </row>
    <row r="23" spans="2:12" s="30" customFormat="1" ht="20.25" customHeight="1">
      <c r="D23" s="1028" t="s">
        <v>105</v>
      </c>
      <c r="E23" s="1028"/>
      <c r="F23" s="1028"/>
      <c r="G23" s="608" t="e">
        <f ca="1">Indicateurs!E55</f>
        <v>#N/A</v>
      </c>
      <c r="H23" s="632">
        <f>H21+H22</f>
        <v>187.78441970141063</v>
      </c>
      <c r="I23" s="266"/>
      <c r="J23" s="609" t="e">
        <f ca="1">-(1-(G23/H23))</f>
        <v>#N/A</v>
      </c>
      <c r="K23" s="608" t="e">
        <f ca="1">K22+K21</f>
        <v>#N/A</v>
      </c>
      <c r="L23" s="602"/>
    </row>
    <row r="24" spans="2:12" s="30" customFormat="1" ht="8.25" customHeight="1">
      <c r="G24" s="266"/>
      <c r="H24" s="266"/>
      <c r="I24" s="266"/>
      <c r="J24" s="266"/>
      <c r="K24" s="266"/>
      <c r="L24" s="602"/>
    </row>
    <row r="25" spans="2:12" s="30" customFormat="1" ht="20.25" customHeight="1">
      <c r="D25" s="1028" t="s">
        <v>375</v>
      </c>
      <c r="E25" s="1028"/>
      <c r="F25" s="1028"/>
      <c r="G25" s="607" t="e">
        <f>Indicateurs!E24</f>
        <v>#N/A</v>
      </c>
      <c r="H25" s="841">
        <f>'Indicateurs moyens'!G21</f>
        <v>43.015283576240691</v>
      </c>
      <c r="I25" s="266"/>
      <c r="J25" s="609" t="e">
        <f>-(1-(G25/H25))</f>
        <v>#N/A</v>
      </c>
      <c r="K25" s="609" t="s">
        <v>16</v>
      </c>
      <c r="L25" s="926"/>
    </row>
    <row r="26" spans="2:12" s="30" customFormat="1" ht="20.25" customHeight="1">
      <c r="D26" s="1028" t="s">
        <v>186</v>
      </c>
      <c r="E26" s="1028"/>
      <c r="F26" s="1028"/>
      <c r="G26" s="607" t="e">
        <f>Indicateurs!E25</f>
        <v>#N/A</v>
      </c>
      <c r="H26" s="841">
        <f>'Indicateurs moyens'!G22</f>
        <v>49.783917823165922</v>
      </c>
      <c r="I26" s="266"/>
      <c r="J26" s="609" t="e">
        <f>-(1-(G26/H26))</f>
        <v>#N/A</v>
      </c>
      <c r="K26" s="609" t="s">
        <v>16</v>
      </c>
      <c r="L26" s="602"/>
    </row>
    <row r="27" spans="2:12" s="30" customFormat="1" ht="8.25" customHeight="1">
      <c r="G27" s="266"/>
      <c r="H27" s="266"/>
      <c r="I27" s="266"/>
      <c r="J27" s="266"/>
      <c r="K27" s="266"/>
      <c r="L27" s="602"/>
    </row>
    <row r="28" spans="2:12" s="30" customFormat="1" ht="20.25" customHeight="1">
      <c r="D28" s="1028" t="s">
        <v>219</v>
      </c>
      <c r="E28" s="1028"/>
      <c r="F28" s="1028"/>
      <c r="G28" s="608" t="e">
        <f ca="1">Indicateurs!E81</f>
        <v>#N/A</v>
      </c>
      <c r="H28" s="632">
        <f>'Indicateurs moyens'!G24</f>
        <v>144.16961746331364</v>
      </c>
      <c r="I28" s="266"/>
      <c r="J28" s="609" t="e">
        <f ca="1">-(1-(G28/H28))</f>
        <v>#N/A</v>
      </c>
      <c r="K28" s="608" t="e">
        <f ca="1">(((G28-H28)/1000)*(INDEX(Données!F12:U12,MATCH(999999,Données!F12:U12)-1))*(INDEX(Données!F11:U11,MATCH(999999,Données!F11:U11)-1)))*G19</f>
        <v>#N/A</v>
      </c>
      <c r="L28" s="602"/>
    </row>
    <row r="29" spans="2:12" s="30" customFormat="1" ht="42.75" customHeight="1" thickBot="1"/>
    <row r="30" spans="2:12" ht="21" thickBot="1">
      <c r="B30" s="1048" t="s">
        <v>234</v>
      </c>
      <c r="C30" s="1049"/>
      <c r="D30" s="1049"/>
      <c r="E30" s="1049"/>
      <c r="F30" s="1049"/>
      <c r="G30" s="1049"/>
      <c r="H30" s="1049"/>
      <c r="I30" s="1049"/>
      <c r="J30" s="1049"/>
      <c r="K30" s="1049"/>
      <c r="L30" s="1050"/>
    </row>
    <row r="31" spans="2:12" s="30" customFormat="1" ht="37.5" customHeight="1" thickBot="1"/>
    <row r="32" spans="2:12" ht="21" customHeight="1" thickBot="1">
      <c r="B32" s="693"/>
      <c r="C32" s="693"/>
      <c r="D32" s="596" t="s">
        <v>182</v>
      </c>
      <c r="E32" s="597"/>
      <c r="F32" s="597"/>
      <c r="G32" s="597"/>
      <c r="H32" s="597"/>
      <c r="I32" s="597"/>
      <c r="J32" s="597"/>
      <c r="K32" s="597"/>
      <c r="L32" s="598"/>
    </row>
    <row r="33" spans="1:18" ht="17.25" customHeight="1">
      <c r="B33" s="693"/>
      <c r="C33" s="693"/>
      <c r="J33" s="694"/>
      <c r="K33" s="694"/>
      <c r="L33" s="694"/>
      <c r="M33" s="694"/>
    </row>
    <row r="34" spans="1:18" s="694" customFormat="1" ht="44.25" customHeight="1">
      <c r="B34" s="693"/>
      <c r="C34" s="693"/>
      <c r="D34" s="1031" t="s">
        <v>367</v>
      </c>
      <c r="E34" s="1032"/>
      <c r="F34" s="1032"/>
      <c r="G34" s="1032"/>
      <c r="H34" s="1033"/>
      <c r="N34" s="693"/>
      <c r="O34" s="693"/>
      <c r="P34" s="693"/>
      <c r="Q34" s="693"/>
      <c r="R34" s="693"/>
    </row>
    <row r="35" spans="1:18" s="694" customFormat="1" ht="44.25" customHeight="1">
      <c r="B35" s="693"/>
      <c r="C35" s="693"/>
      <c r="D35" s="1034"/>
      <c r="E35" s="1035"/>
      <c r="F35" s="1035"/>
      <c r="G35" s="1035"/>
      <c r="H35" s="1036"/>
      <c r="N35" s="693"/>
      <c r="O35" s="693"/>
      <c r="P35" s="693"/>
      <c r="Q35" s="693"/>
      <c r="R35" s="693"/>
    </row>
    <row r="36" spans="1:18" s="694" customFormat="1" ht="17.25" customHeight="1">
      <c r="B36" s="693"/>
      <c r="C36" s="693"/>
      <c r="N36" s="693"/>
      <c r="O36" s="693"/>
      <c r="P36" s="693"/>
      <c r="Q36" s="693"/>
      <c r="R36" s="693"/>
    </row>
    <row r="37" spans="1:18" ht="22.5" customHeight="1">
      <c r="B37" s="693"/>
      <c r="C37" s="693"/>
      <c r="D37" s="1030" t="s">
        <v>250</v>
      </c>
      <c r="F37" s="552" t="s">
        <v>199</v>
      </c>
      <c r="G37" s="550">
        <f>Données!I7</f>
        <v>0</v>
      </c>
      <c r="H37" s="551"/>
      <c r="J37" s="1029" t="e">
        <f>H37*(INDEX('Thermique (total)'!D16:S16,MATCH(9999999,'Thermique (total)'!D16:S16)-1))+H38*(INDEX('Thermique (total)'!D17:S17,MATCH(9999999,'Thermique (total)'!D17:S17)-1))+H39*(INDEX('Thermique (total)'!D18:S18,MATCH(9999999,'Thermique (total)'!D18:S18)-1))</f>
        <v>#N/A</v>
      </c>
      <c r="M37" s="35"/>
      <c r="N37" s="35"/>
    </row>
    <row r="38" spans="1:18" ht="22.5" customHeight="1">
      <c r="B38" s="693"/>
      <c r="C38" s="693"/>
      <c r="D38" s="1030"/>
      <c r="F38" s="552" t="s">
        <v>200</v>
      </c>
      <c r="G38" s="550">
        <f>Données!N7</f>
        <v>0</v>
      </c>
      <c r="H38" s="551"/>
      <c r="J38" s="1029"/>
      <c r="M38" s="35"/>
      <c r="N38" s="35"/>
    </row>
    <row r="39" spans="1:18" ht="22.5" customHeight="1">
      <c r="B39" s="693"/>
      <c r="C39" s="693"/>
      <c r="D39" s="1030"/>
      <c r="F39" s="552" t="s">
        <v>201</v>
      </c>
      <c r="G39" s="550">
        <f>Données!T7</f>
        <v>0</v>
      </c>
      <c r="H39" s="551"/>
      <c r="J39" s="1029"/>
      <c r="M39" s="35"/>
      <c r="N39" s="35"/>
    </row>
    <row r="40" spans="1:18" ht="12" customHeight="1">
      <c r="B40" s="693"/>
      <c r="C40" s="693"/>
      <c r="D40" s="1030"/>
      <c r="F40" s="553"/>
      <c r="G40" s="553"/>
      <c r="H40" s="553"/>
      <c r="I40" s="553"/>
      <c r="K40" s="553"/>
      <c r="M40" s="35"/>
      <c r="N40" s="35"/>
    </row>
    <row r="41" spans="1:18" ht="22.5" customHeight="1">
      <c r="B41" s="693"/>
      <c r="C41" s="693"/>
      <c r="D41" s="1030"/>
      <c r="F41" s="1027" t="str">
        <f>Listes!B20</f>
        <v>Electricité (kWh)</v>
      </c>
      <c r="G41" s="1027"/>
      <c r="H41" s="551"/>
      <c r="K41" s="266"/>
      <c r="L41" s="266"/>
      <c r="M41" s="35"/>
      <c r="N41" s="35"/>
      <c r="O41" s="35"/>
      <c r="P41" s="35"/>
      <c r="Q41" s="35"/>
      <c r="R41" s="35"/>
    </row>
    <row r="42" spans="1:18" ht="12" customHeight="1">
      <c r="B42" s="693"/>
      <c r="C42" s="693"/>
      <c r="D42" s="693"/>
      <c r="E42" s="693"/>
      <c r="F42" s="693"/>
      <c r="G42" s="693"/>
      <c r="H42" s="693"/>
      <c r="I42" s="693"/>
      <c r="K42" s="572"/>
      <c r="L42" s="572"/>
      <c r="M42" s="35"/>
      <c r="N42" s="35"/>
      <c r="O42" s="35"/>
      <c r="P42" s="35"/>
      <c r="Q42" s="35"/>
      <c r="R42" s="35"/>
    </row>
    <row r="43" spans="1:18" ht="22.5" customHeight="1">
      <c r="B43" s="693"/>
      <c r="C43" s="693"/>
      <c r="D43" s="762" t="s">
        <v>205</v>
      </c>
      <c r="F43" s="1052"/>
      <c r="G43" s="1052"/>
      <c r="H43" s="555" t="s">
        <v>112</v>
      </c>
      <c r="K43" s="573"/>
      <c r="L43" s="573"/>
      <c r="M43" s="35"/>
      <c r="N43" s="35"/>
      <c r="O43" s="35"/>
      <c r="P43" s="35"/>
      <c r="Q43" s="35"/>
      <c r="R43" s="35"/>
    </row>
    <row r="44" spans="1:18" ht="34.5" customHeight="1" thickBot="1">
      <c r="B44" s="693"/>
      <c r="C44" s="693"/>
      <c r="N44" s="35"/>
      <c r="O44" s="35"/>
      <c r="P44" s="35"/>
      <c r="Q44" s="35"/>
      <c r="R44" s="35"/>
    </row>
    <row r="45" spans="1:18" ht="21" thickBot="1">
      <c r="B45" s="693"/>
      <c r="C45" s="693"/>
      <c r="D45" s="626" t="s">
        <v>247</v>
      </c>
      <c r="E45" s="597"/>
      <c r="F45" s="597"/>
      <c r="G45" s="597"/>
      <c r="H45" s="597"/>
      <c r="I45" s="597"/>
      <c r="J45" s="597"/>
      <c r="K45" s="597"/>
      <c r="L45" s="598"/>
      <c r="N45" s="35"/>
      <c r="O45" s="35"/>
      <c r="P45" s="35"/>
      <c r="Q45" s="35"/>
      <c r="R45" s="35"/>
    </row>
    <row r="46" spans="1:18" s="30" customFormat="1" ht="17.25" customHeight="1"/>
    <row r="47" spans="1:18" ht="22.5" customHeight="1">
      <c r="A47" s="30"/>
      <c r="D47" s="30"/>
      <c r="E47" s="30"/>
      <c r="F47" s="1012" t="s">
        <v>127</v>
      </c>
      <c r="G47" s="1012"/>
      <c r="H47" s="1012"/>
      <c r="I47" s="30"/>
      <c r="J47" s="1012" t="s">
        <v>126</v>
      </c>
      <c r="K47" s="1012"/>
      <c r="L47" s="1012"/>
      <c r="N47" s="35"/>
      <c r="O47" s="35"/>
      <c r="P47" s="35"/>
      <c r="Q47" s="35"/>
      <c r="R47" s="35"/>
    </row>
    <row r="48" spans="1:18" ht="22.5" customHeight="1">
      <c r="B48" s="30"/>
      <c r="C48" s="30"/>
      <c r="D48" s="30"/>
      <c r="E48" s="30"/>
      <c r="F48" s="548" t="s">
        <v>286</v>
      </c>
      <c r="G48" s="548" t="s">
        <v>110</v>
      </c>
      <c r="H48" s="548" t="s">
        <v>111</v>
      </c>
      <c r="I48" s="30"/>
      <c r="J48" s="754" t="s">
        <v>286</v>
      </c>
      <c r="K48" s="754" t="s">
        <v>110</v>
      </c>
      <c r="L48" s="548" t="s">
        <v>111</v>
      </c>
    </row>
    <row r="49" spans="1:18" ht="22.5" customHeight="1">
      <c r="D49" s="632" t="s">
        <v>203</v>
      </c>
      <c r="E49" s="30"/>
      <c r="F49" s="556" t="e">
        <f ca="1">Indicateurs!H11</f>
        <v>#N/A</v>
      </c>
      <c r="G49" s="556" t="e">
        <f ca="1">Indicateurs!E11</f>
        <v>#N/A</v>
      </c>
      <c r="H49" s="557" t="e">
        <f ca="1">Indicateurs!O11</f>
        <v>#N/A</v>
      </c>
      <c r="I49" s="266"/>
      <c r="J49" s="556" t="e">
        <f ca="1">Indicateurs!H28</f>
        <v>#N/A</v>
      </c>
      <c r="K49" s="556" t="e">
        <f ca="1">Indicateurs!E28</f>
        <v>#N/A</v>
      </c>
      <c r="L49" s="558" t="e">
        <f ca="1">Indicateurs!O28</f>
        <v>#N/A</v>
      </c>
    </row>
    <row r="50" spans="1:18" ht="22.5" customHeight="1">
      <c r="D50" s="632" t="s">
        <v>204</v>
      </c>
      <c r="E50" s="30"/>
      <c r="F50" s="559" t="e">
        <f ca="1">Indicateurs!H12</f>
        <v>#N/A</v>
      </c>
      <c r="G50" s="559" t="e">
        <f ca="1">Indicateurs!E12</f>
        <v>#N/A</v>
      </c>
      <c r="H50" s="557" t="e">
        <f ca="1">Indicateurs!O12</f>
        <v>#N/A</v>
      </c>
      <c r="I50" s="266"/>
      <c r="J50" s="556" t="e">
        <f ca="1">Indicateurs!H29</f>
        <v>#N/A</v>
      </c>
      <c r="K50" s="556" t="e">
        <f ca="1">Indicateurs!E29</f>
        <v>#N/A</v>
      </c>
      <c r="L50" s="557" t="e">
        <f ca="1">Indicateurs!O29</f>
        <v>#N/A</v>
      </c>
    </row>
    <row r="51" spans="1:18" ht="22.5" customHeight="1">
      <c r="D51" s="632" t="s">
        <v>220</v>
      </c>
      <c r="E51" s="30"/>
      <c r="F51" s="560" t="e">
        <f ca="1">Indicateurs!H14</f>
        <v>#N/A</v>
      </c>
      <c r="G51" s="560" t="e">
        <f ca="1">Indicateurs!E14</f>
        <v>#N/A</v>
      </c>
      <c r="H51" s="557" t="e">
        <f ca="1">Indicateurs!O14</f>
        <v>#N/A</v>
      </c>
      <c r="I51" s="266"/>
      <c r="J51" s="562" t="e">
        <f ca="1">Indicateurs!H31</f>
        <v>#N/A</v>
      </c>
      <c r="K51" s="561" t="e">
        <f ca="1">Indicateurs!E31</f>
        <v>#N/A</v>
      </c>
      <c r="L51" s="557" t="e">
        <f ca="1">Indicateurs!O31</f>
        <v>#N/A</v>
      </c>
    </row>
    <row r="52" spans="1:18" s="30" customFormat="1" ht="15.75" customHeight="1">
      <c r="A52" s="35"/>
      <c r="F52" s="1051"/>
      <c r="G52" s="1051"/>
      <c r="H52" s="1051"/>
      <c r="J52" s="1025"/>
      <c r="K52" s="1025"/>
      <c r="L52" s="1025"/>
    </row>
    <row r="53" spans="1:18" s="693" customFormat="1" ht="32.25" customHeight="1">
      <c r="A53" s="694"/>
      <c r="D53" s="1053" t="s">
        <v>368</v>
      </c>
      <c r="E53" s="1046"/>
      <c r="F53" s="1046"/>
      <c r="G53" s="1046"/>
      <c r="H53" s="1046"/>
      <c r="I53" s="1046"/>
      <c r="J53" s="1046"/>
      <c r="K53" s="1046"/>
      <c r="L53" s="1047"/>
    </row>
    <row r="54" spans="1:18" s="693" customFormat="1" ht="35.25" customHeight="1" thickBot="1">
      <c r="A54" s="694"/>
      <c r="K54" s="563"/>
      <c r="L54" s="563"/>
    </row>
    <row r="55" spans="1:18" ht="20.25" thickBot="1">
      <c r="A55" s="30"/>
      <c r="D55" s="599" t="s">
        <v>308</v>
      </c>
      <c r="E55" s="600"/>
      <c r="F55" s="600"/>
      <c r="G55" s="600"/>
      <c r="H55" s="600"/>
      <c r="I55" s="600"/>
      <c r="J55" s="600"/>
      <c r="K55" s="600"/>
      <c r="L55" s="601"/>
    </row>
    <row r="56" spans="1:18" s="30" customFormat="1" ht="17.25" customHeight="1">
      <c r="A56" s="35"/>
      <c r="F56" s="563"/>
      <c r="G56" s="563"/>
      <c r="H56" s="563"/>
      <c r="J56" s="563"/>
      <c r="K56" s="563"/>
      <c r="L56" s="563"/>
    </row>
    <row r="57" spans="1:18" s="693" customFormat="1" ht="22.5" customHeight="1">
      <c r="A57" s="694"/>
      <c r="F57" s="1012" t="s">
        <v>127</v>
      </c>
      <c r="G57" s="1012"/>
      <c r="H57" s="1012"/>
      <c r="J57" s="1012" t="s">
        <v>126</v>
      </c>
      <c r="K57" s="1012"/>
      <c r="L57" s="1012"/>
    </row>
    <row r="58" spans="1:18" ht="22.5" customHeight="1">
      <c r="A58" s="30"/>
      <c r="B58" s="554"/>
      <c r="C58" s="554"/>
      <c r="D58" s="554"/>
      <c r="E58" s="30"/>
      <c r="F58" s="1041" t="s">
        <v>129</v>
      </c>
      <c r="G58" s="1041"/>
      <c r="H58" s="564" t="e">
        <f ca="1">G49*(1+H49)^F43</f>
        <v>#N/A</v>
      </c>
      <c r="I58" s="30"/>
      <c r="J58" s="1041" t="s">
        <v>129</v>
      </c>
      <c r="K58" s="1041"/>
      <c r="L58" s="564" t="e">
        <f ca="1">K49*(1+L49)^F43</f>
        <v>#N/A</v>
      </c>
      <c r="Q58" s="35"/>
      <c r="R58" s="35"/>
    </row>
    <row r="59" spans="1:18" ht="22.5" customHeight="1">
      <c r="B59" s="554"/>
      <c r="C59" s="554"/>
      <c r="D59" s="554"/>
      <c r="E59" s="30"/>
      <c r="F59" s="1040" t="s">
        <v>128</v>
      </c>
      <c r="G59" s="1040"/>
      <c r="H59" s="565" t="e">
        <f ca="1">H58-G49</f>
        <v>#N/A</v>
      </c>
      <c r="I59" s="30"/>
      <c r="J59" s="1040" t="s">
        <v>128</v>
      </c>
      <c r="K59" s="1040"/>
      <c r="L59" s="565" t="e">
        <f ca="1">L58-K49</f>
        <v>#N/A</v>
      </c>
      <c r="Q59" s="35"/>
      <c r="R59" s="35"/>
    </row>
    <row r="60" spans="1:18" ht="22.5" customHeight="1">
      <c r="B60" s="554"/>
      <c r="C60" s="554"/>
      <c r="E60" s="30"/>
      <c r="F60" s="1040" t="s">
        <v>107</v>
      </c>
      <c r="G60" s="1040"/>
      <c r="H60" s="566" t="e">
        <f ca="1">(H58-G49)/G49</f>
        <v>#N/A</v>
      </c>
      <c r="I60" s="30"/>
      <c r="J60" s="1040" t="s">
        <v>107</v>
      </c>
      <c r="K60" s="1040"/>
      <c r="L60" s="566" t="e">
        <f ca="1">(L58-K49)/K49</f>
        <v>#N/A</v>
      </c>
      <c r="Q60" s="35"/>
      <c r="R60" s="35"/>
    </row>
    <row r="61" spans="1:18" ht="12" customHeight="1">
      <c r="B61" s="554"/>
      <c r="C61" s="554"/>
      <c r="M61" s="35"/>
      <c r="N61" s="35"/>
      <c r="O61" s="35"/>
      <c r="P61" s="35"/>
      <c r="Q61" s="35"/>
      <c r="R61" s="35"/>
    </row>
    <row r="62" spans="1:18" ht="22.5" customHeight="1">
      <c r="B62" s="554"/>
      <c r="C62" s="554"/>
      <c r="E62" s="30"/>
      <c r="F62" s="1041" t="s">
        <v>130</v>
      </c>
      <c r="G62" s="1041"/>
      <c r="H62" s="567" t="e">
        <f ca="1">H58*(G51*(1+J37)^$F43)</f>
        <v>#N/A</v>
      </c>
      <c r="I62" s="30"/>
      <c r="J62" s="1041" t="s">
        <v>130</v>
      </c>
      <c r="K62" s="1041"/>
      <c r="L62" s="567" t="e">
        <f ca="1">L58*(K51*(1+H41)^$F43)</f>
        <v>#N/A</v>
      </c>
      <c r="Q62" s="35"/>
      <c r="R62" s="35"/>
    </row>
    <row r="63" spans="1:18" ht="22.5" customHeight="1">
      <c r="B63" s="554"/>
      <c r="C63" s="554"/>
      <c r="E63" s="30"/>
      <c r="F63" s="1040" t="s">
        <v>128</v>
      </c>
      <c r="G63" s="1040"/>
      <c r="H63" s="565" t="e">
        <f ca="1">H62-G50</f>
        <v>#N/A</v>
      </c>
      <c r="I63" s="30"/>
      <c r="J63" s="1040" t="s">
        <v>128</v>
      </c>
      <c r="K63" s="1040"/>
      <c r="L63" s="565" t="e">
        <f ca="1">L62-K50</f>
        <v>#N/A</v>
      </c>
      <c r="Q63" s="35"/>
      <c r="R63" s="35"/>
    </row>
    <row r="64" spans="1:18" ht="22.5" customHeight="1">
      <c r="B64" s="554"/>
      <c r="C64" s="554"/>
      <c r="D64" s="554"/>
      <c r="E64" s="30"/>
      <c r="F64" s="1040" t="s">
        <v>107</v>
      </c>
      <c r="G64" s="1040"/>
      <c r="H64" s="566" t="e">
        <f ca="1">(H62-G50)/G50</f>
        <v>#N/A</v>
      </c>
      <c r="I64" s="30"/>
      <c r="J64" s="1040" t="s">
        <v>107</v>
      </c>
      <c r="K64" s="1040"/>
      <c r="L64" s="566" t="e">
        <f ca="1">(L62-K50)/K50</f>
        <v>#N/A</v>
      </c>
      <c r="Q64" s="35"/>
      <c r="R64" s="35"/>
    </row>
    <row r="65" spans="1:18" s="30" customFormat="1" ht="35.25" customHeight="1" thickBot="1">
      <c r="A65" s="35"/>
    </row>
    <row r="66" spans="1:18" ht="20.25" thickBot="1">
      <c r="A66" s="30"/>
      <c r="D66" s="599" t="s">
        <v>236</v>
      </c>
      <c r="E66" s="600"/>
      <c r="F66" s="600"/>
      <c r="G66" s="600"/>
      <c r="H66" s="600"/>
      <c r="I66" s="600"/>
      <c r="J66" s="600"/>
      <c r="K66" s="600"/>
      <c r="L66" s="601"/>
      <c r="Q66" s="35"/>
      <c r="R66" s="35"/>
    </row>
    <row r="67" spans="1:18" s="30" customFormat="1" ht="17.25" customHeight="1">
      <c r="A67" s="35"/>
    </row>
    <row r="68" spans="1:18" s="693" customFormat="1" ht="22.5" customHeight="1">
      <c r="A68" s="694"/>
      <c r="F68" s="1012" t="s">
        <v>127</v>
      </c>
      <c r="G68" s="1012"/>
      <c r="H68" s="1012"/>
      <c r="J68" s="1012" t="s">
        <v>126</v>
      </c>
      <c r="K68" s="1012"/>
      <c r="L68" s="1012"/>
    </row>
    <row r="69" spans="1:18" ht="22.5" customHeight="1">
      <c r="A69" s="30"/>
      <c r="B69" s="30"/>
      <c r="C69" s="30"/>
      <c r="D69" s="30"/>
      <c r="E69" s="30"/>
      <c r="F69" s="1041" t="s">
        <v>267</v>
      </c>
      <c r="G69" s="1041"/>
      <c r="H69" s="564" t="e">
        <f ca="1">G49</f>
        <v>#N/A</v>
      </c>
      <c r="I69" s="30"/>
      <c r="J69" s="1041" t="s">
        <v>267</v>
      </c>
      <c r="K69" s="1041"/>
      <c r="L69" s="564" t="e">
        <f ca="1">K49</f>
        <v>#N/A</v>
      </c>
      <c r="Q69" s="35"/>
      <c r="R69" s="35"/>
    </row>
    <row r="70" spans="1:18" ht="12" customHeight="1">
      <c r="A70" s="30"/>
      <c r="B70" s="30"/>
      <c r="C70" s="30"/>
      <c r="D70" s="30"/>
      <c r="E70" s="30"/>
      <c r="F70" s="30"/>
      <c r="G70" s="30"/>
      <c r="H70" s="30"/>
      <c r="I70" s="30"/>
      <c r="J70" s="30"/>
      <c r="K70" s="30"/>
      <c r="L70" s="30"/>
      <c r="Q70" s="35"/>
      <c r="R70" s="35"/>
    </row>
    <row r="71" spans="1:18" ht="22.5" customHeight="1">
      <c r="B71" s="30"/>
      <c r="C71" s="30"/>
      <c r="D71" s="30"/>
      <c r="E71" s="30"/>
      <c r="F71" s="1041" t="s">
        <v>130</v>
      </c>
      <c r="G71" s="1041"/>
      <c r="H71" s="567" t="e">
        <f ca="1">H69*(G51*(1+J37)^$F43)</f>
        <v>#N/A</v>
      </c>
      <c r="I71" s="30"/>
      <c r="J71" s="1041" t="s">
        <v>130</v>
      </c>
      <c r="K71" s="1041"/>
      <c r="L71" s="567" t="e">
        <f ca="1">L69*(K51*(1+H41)^$F43)</f>
        <v>#N/A</v>
      </c>
      <c r="Q71" s="35"/>
      <c r="R71" s="35"/>
    </row>
    <row r="72" spans="1:18" ht="22.5" customHeight="1">
      <c r="B72" s="30"/>
      <c r="C72" s="30"/>
      <c r="D72" s="30"/>
      <c r="E72" s="30"/>
      <c r="F72" s="1040" t="s">
        <v>128</v>
      </c>
      <c r="G72" s="1040"/>
      <c r="H72" s="565" t="e">
        <f ca="1">H71-G50</f>
        <v>#N/A</v>
      </c>
      <c r="I72" s="30"/>
      <c r="J72" s="1040" t="s">
        <v>128</v>
      </c>
      <c r="K72" s="1040"/>
      <c r="L72" s="565" t="e">
        <f ca="1">L71-K50</f>
        <v>#N/A</v>
      </c>
      <c r="Q72" s="35"/>
      <c r="R72" s="35"/>
    </row>
    <row r="73" spans="1:18" ht="22.5" customHeight="1">
      <c r="B73" s="30"/>
      <c r="C73" s="30"/>
      <c r="D73" s="30"/>
      <c r="E73" s="30"/>
      <c r="F73" s="1040" t="s">
        <v>107</v>
      </c>
      <c r="G73" s="1040"/>
      <c r="H73" s="568" t="e">
        <f ca="1">(H71-G50)/G50</f>
        <v>#N/A</v>
      </c>
      <c r="I73" s="30"/>
      <c r="J73" s="1040" t="s">
        <v>107</v>
      </c>
      <c r="K73" s="1040"/>
      <c r="L73" s="568" t="e">
        <f ca="1">(L71-K50)/K50</f>
        <v>#N/A</v>
      </c>
      <c r="N73" s="35"/>
      <c r="O73" s="35"/>
      <c r="P73" s="35"/>
      <c r="Q73" s="35"/>
      <c r="R73" s="35"/>
    </row>
    <row r="74" spans="1:18" s="30" customFormat="1" ht="35.25" customHeight="1" thickBot="1">
      <c r="A74" s="35"/>
      <c r="B74" s="266"/>
    </row>
    <row r="75" spans="1:18" ht="20.25" thickBot="1">
      <c r="A75" s="30"/>
      <c r="D75" s="599" t="s">
        <v>307</v>
      </c>
      <c r="E75" s="600"/>
      <c r="F75" s="600"/>
      <c r="G75" s="600"/>
      <c r="H75" s="600"/>
      <c r="I75" s="600"/>
      <c r="J75" s="600"/>
      <c r="K75" s="600"/>
      <c r="L75" s="601"/>
      <c r="N75" s="35"/>
      <c r="O75" s="35"/>
      <c r="P75" s="35"/>
      <c r="Q75" s="35"/>
      <c r="R75" s="35"/>
    </row>
    <row r="76" spans="1:18" s="30" customFormat="1" ht="17.25" customHeight="1">
      <c r="A76" s="35"/>
    </row>
    <row r="77" spans="1:18" s="693" customFormat="1" ht="22.5" customHeight="1">
      <c r="A77" s="694"/>
      <c r="F77" s="1012" t="s">
        <v>127</v>
      </c>
      <c r="G77" s="1012"/>
      <c r="H77" s="1012"/>
      <c r="J77" s="1012" t="s">
        <v>126</v>
      </c>
      <c r="K77" s="1012"/>
      <c r="L77" s="1012"/>
    </row>
    <row r="78" spans="1:18" ht="22.5" customHeight="1">
      <c r="A78" s="30"/>
      <c r="B78" s="30"/>
      <c r="C78" s="30"/>
      <c r="D78" s="30"/>
      <c r="E78" s="30"/>
      <c r="F78" s="1041" t="s">
        <v>268</v>
      </c>
      <c r="G78" s="1041"/>
      <c r="H78" s="564" t="e">
        <f ca="1">G50</f>
        <v>#N/A</v>
      </c>
      <c r="I78" s="266"/>
      <c r="J78" s="1041" t="s">
        <v>268</v>
      </c>
      <c r="K78" s="1041"/>
      <c r="L78" s="564" t="e">
        <f ca="1">K50</f>
        <v>#N/A</v>
      </c>
      <c r="N78" s="35"/>
      <c r="O78" s="35"/>
      <c r="P78" s="35"/>
      <c r="Q78" s="35"/>
      <c r="R78" s="35"/>
    </row>
    <row r="79" spans="1:18" ht="12" customHeight="1">
      <c r="B79" s="30"/>
      <c r="C79" s="30"/>
      <c r="D79" s="30"/>
      <c r="E79" s="30"/>
      <c r="N79" s="35"/>
      <c r="O79" s="35"/>
      <c r="P79" s="35"/>
      <c r="Q79" s="35"/>
      <c r="R79" s="35"/>
    </row>
    <row r="80" spans="1:18" s="30" customFormat="1" ht="22.5" customHeight="1">
      <c r="A80" s="35"/>
      <c r="F80" s="1041" t="s">
        <v>129</v>
      </c>
      <c r="G80" s="1041"/>
      <c r="H80" s="564" t="e">
        <f ca="1">G49-((H71-H78)/(G51*(1+J37)^$F43))</f>
        <v>#N/A</v>
      </c>
      <c r="I80" s="266"/>
      <c r="J80" s="1041" t="s">
        <v>129</v>
      </c>
      <c r="K80" s="1041"/>
      <c r="L80" s="564" t="e">
        <f ca="1">K49-((L71-L78)/(K51*(1+H41)^$F43))</f>
        <v>#N/A</v>
      </c>
    </row>
    <row r="81" spans="1:18" s="30" customFormat="1" ht="22.5" customHeight="1">
      <c r="A81" s="35"/>
      <c r="B81" s="35"/>
      <c r="C81" s="35"/>
      <c r="D81" s="35"/>
      <c r="E81" s="35"/>
      <c r="F81" s="1040" t="s">
        <v>128</v>
      </c>
      <c r="G81" s="1040"/>
      <c r="H81" s="565" t="e">
        <f ca="1">G49-H80</f>
        <v>#N/A</v>
      </c>
      <c r="I81" s="266"/>
      <c r="J81" s="1040" t="s">
        <v>128</v>
      </c>
      <c r="K81" s="1040"/>
      <c r="L81" s="565" t="e">
        <f ca="1">L80-K49</f>
        <v>#N/A</v>
      </c>
      <c r="M81" s="35"/>
    </row>
    <row r="82" spans="1:18" ht="22.5" customHeight="1">
      <c r="A82" s="30"/>
      <c r="B82" s="30"/>
      <c r="C82" s="30"/>
      <c r="D82" s="30"/>
      <c r="E82" s="30"/>
      <c r="F82" s="1040" t="s">
        <v>107</v>
      </c>
      <c r="G82" s="1040"/>
      <c r="H82" s="566" t="e">
        <f ca="1">(H80-G49)/G49</f>
        <v>#N/A</v>
      </c>
      <c r="I82" s="266"/>
      <c r="J82" s="1040" t="s">
        <v>107</v>
      </c>
      <c r="K82" s="1040"/>
      <c r="L82" s="566" t="e">
        <f ca="1">(L80-K49)/K49</f>
        <v>#N/A</v>
      </c>
      <c r="N82" s="35"/>
      <c r="O82" s="35"/>
      <c r="P82" s="35"/>
      <c r="Q82" s="35"/>
      <c r="R82" s="35"/>
    </row>
    <row r="83" spans="1:18" s="30" customFormat="1" ht="35.25" customHeight="1" thickBot="1">
      <c r="A83" s="35"/>
    </row>
    <row r="84" spans="1:18" s="30" customFormat="1" ht="20.25" thickBot="1">
      <c r="B84" s="1042" t="s">
        <v>296</v>
      </c>
      <c r="C84" s="1043"/>
      <c r="D84" s="1043"/>
      <c r="E84" s="1043"/>
      <c r="F84" s="1043"/>
      <c r="G84" s="1043"/>
      <c r="H84" s="1043"/>
      <c r="I84" s="1043"/>
      <c r="J84" s="1043"/>
      <c r="K84" s="1043"/>
      <c r="L84" s="1044"/>
    </row>
    <row r="85" spans="1:18" s="30" customFormat="1" ht="17.25" customHeight="1"/>
    <row r="86" spans="1:18" s="30" customFormat="1" ht="22.5" customHeight="1">
      <c r="F86" s="1031" t="s">
        <v>212</v>
      </c>
      <c r="G86" s="1032"/>
      <c r="H86" s="1032"/>
      <c r="I86" s="1032"/>
      <c r="J86" s="1032"/>
      <c r="K86" s="1032"/>
      <c r="L86" s="1033"/>
    </row>
    <row r="87" spans="1:18" s="30" customFormat="1" ht="22.5" customHeight="1">
      <c r="F87" s="1037"/>
      <c r="G87" s="1038"/>
      <c r="H87" s="1038"/>
      <c r="I87" s="1038"/>
      <c r="J87" s="1038"/>
      <c r="K87" s="1038"/>
      <c r="L87" s="1039"/>
    </row>
    <row r="88" spans="1:18" s="30" customFormat="1" ht="22.5" customHeight="1">
      <c r="F88" s="1037"/>
      <c r="G88" s="1038"/>
      <c r="H88" s="1038"/>
      <c r="I88" s="1038"/>
      <c r="J88" s="1038"/>
      <c r="K88" s="1038"/>
      <c r="L88" s="1039"/>
    </row>
    <row r="89" spans="1:18" s="30" customFormat="1" ht="22.5" customHeight="1">
      <c r="F89" s="1037"/>
      <c r="G89" s="1038"/>
      <c r="H89" s="1038"/>
      <c r="I89" s="1038"/>
      <c r="J89" s="1038"/>
      <c r="K89" s="1038"/>
      <c r="L89" s="1039"/>
    </row>
    <row r="90" spans="1:18" s="30" customFormat="1" ht="22.5" customHeight="1">
      <c r="F90" s="1034"/>
      <c r="G90" s="1035"/>
      <c r="H90" s="1035"/>
      <c r="I90" s="1035"/>
      <c r="J90" s="1035"/>
      <c r="K90" s="1035"/>
      <c r="L90" s="1036"/>
    </row>
    <row r="91" spans="1:18" ht="12" customHeight="1">
      <c r="B91" s="693"/>
      <c r="C91" s="693"/>
      <c r="D91" s="693"/>
      <c r="E91" s="30"/>
      <c r="F91" s="641"/>
      <c r="M91" s="35"/>
      <c r="N91" s="35"/>
      <c r="O91" s="35"/>
      <c r="P91" s="35"/>
      <c r="Q91" s="35"/>
      <c r="R91" s="35"/>
    </row>
    <row r="92" spans="1:18" ht="22.5" customHeight="1">
      <c r="B92" s="693"/>
      <c r="C92" s="693"/>
      <c r="D92" s="693"/>
      <c r="F92" s="1041" t="s">
        <v>208</v>
      </c>
      <c r="G92" s="1041"/>
      <c r="H92" s="1041"/>
      <c r="I92" s="1041"/>
      <c r="J92" s="1041"/>
      <c r="K92" s="1041"/>
      <c r="L92" s="768" t="e">
        <f ca="1">Indicateurs!E86</f>
        <v>#N/A</v>
      </c>
      <c r="M92" s="35"/>
      <c r="N92" s="35"/>
      <c r="O92" s="35"/>
      <c r="P92" s="35"/>
      <c r="Q92" s="35"/>
      <c r="R92" s="35"/>
    </row>
    <row r="93" spans="1:18" ht="22.5" customHeight="1">
      <c r="B93" s="693"/>
      <c r="C93" s="693"/>
      <c r="D93" s="693"/>
      <c r="F93" s="1060" t="s">
        <v>209</v>
      </c>
      <c r="G93" s="1060"/>
      <c r="H93" s="1060"/>
      <c r="I93" s="1060"/>
      <c r="J93" s="1060"/>
      <c r="K93" s="1060"/>
      <c r="L93" s="574">
        <v>0.05</v>
      </c>
      <c r="M93" s="35"/>
      <c r="N93" s="35"/>
      <c r="O93" s="35"/>
      <c r="P93" s="35"/>
      <c r="Q93" s="35"/>
      <c r="R93" s="35"/>
    </row>
    <row r="94" spans="1:18" ht="22.5" customHeight="1">
      <c r="B94" s="693"/>
      <c r="C94" s="693"/>
      <c r="D94" s="693"/>
      <c r="F94" s="1041" t="s">
        <v>210</v>
      </c>
      <c r="G94" s="1041"/>
      <c r="H94" s="1041"/>
      <c r="I94" s="1041"/>
      <c r="J94" s="1041"/>
      <c r="K94" s="1041"/>
      <c r="L94" s="569" t="e">
        <f ca="1">L92*L93</f>
        <v>#N/A</v>
      </c>
      <c r="M94" s="35"/>
      <c r="N94" s="35"/>
      <c r="O94" s="35"/>
      <c r="P94" s="35"/>
      <c r="Q94" s="35"/>
      <c r="R94" s="35"/>
    </row>
    <row r="95" spans="1:18" ht="12" customHeight="1">
      <c r="B95" s="693"/>
      <c r="C95" s="693"/>
      <c r="D95" s="693"/>
      <c r="J95" s="30"/>
      <c r="K95" s="30"/>
      <c r="L95" s="571"/>
      <c r="M95" s="35"/>
      <c r="N95" s="35"/>
      <c r="O95" s="35"/>
      <c r="P95" s="35"/>
      <c r="Q95" s="35"/>
      <c r="R95" s="35"/>
    </row>
    <row r="96" spans="1:18" ht="22.5" customHeight="1">
      <c r="B96" s="693"/>
      <c r="C96" s="693"/>
      <c r="D96" s="693"/>
      <c r="F96" s="1041" t="s">
        <v>198</v>
      </c>
      <c r="G96" s="1041"/>
      <c r="H96" s="1041"/>
      <c r="I96" s="1041"/>
      <c r="J96" s="1041"/>
      <c r="K96" s="1041"/>
      <c r="L96" s="575">
        <v>50000</v>
      </c>
      <c r="M96" s="35"/>
      <c r="N96" s="35"/>
      <c r="O96" s="35"/>
      <c r="P96" s="35"/>
      <c r="Q96" s="35"/>
      <c r="R96" s="35"/>
    </row>
    <row r="97" spans="2:36" ht="22.5" customHeight="1">
      <c r="B97" s="693"/>
      <c r="C97" s="693"/>
      <c r="D97" s="693"/>
      <c r="F97" s="1041" t="s">
        <v>211</v>
      </c>
      <c r="G97" s="1041"/>
      <c r="H97" s="1041"/>
      <c r="I97" s="1041"/>
      <c r="J97" s="1041"/>
      <c r="K97" s="1041"/>
      <c r="L97" s="570">
        <v>1.5</v>
      </c>
      <c r="M97" s="35"/>
      <c r="N97" s="35"/>
      <c r="O97" s="35"/>
      <c r="P97" s="35"/>
      <c r="Q97" s="35"/>
      <c r="R97" s="35"/>
    </row>
    <row r="98" spans="2:36" ht="22.5" customHeight="1">
      <c r="B98" s="693"/>
      <c r="C98" s="693"/>
      <c r="D98" s="693"/>
      <c r="F98" s="1061" t="s">
        <v>235</v>
      </c>
      <c r="G98" s="1061"/>
      <c r="H98" s="1061"/>
      <c r="I98" s="1061"/>
      <c r="J98" s="1061"/>
      <c r="K98" s="1061"/>
      <c r="L98" s="576" t="e">
        <f ca="1">L96/L97/L94</f>
        <v>#N/A</v>
      </c>
      <c r="M98" s="35"/>
      <c r="N98" s="35"/>
      <c r="O98" s="35"/>
      <c r="P98" s="35"/>
      <c r="Q98" s="35"/>
      <c r="R98" s="35"/>
    </row>
    <row r="99" spans="2:36" ht="22.5" customHeight="1">
      <c r="B99" s="693"/>
      <c r="C99" s="693"/>
      <c r="D99" s="693"/>
      <c r="M99" s="35"/>
      <c r="N99" s="35"/>
      <c r="O99" s="35"/>
      <c r="P99" s="35"/>
      <c r="Q99" s="35"/>
      <c r="R99" s="35"/>
    </row>
    <row r="100" spans="2:36" ht="22.5" customHeight="1">
      <c r="B100" s="693"/>
      <c r="C100" s="693"/>
      <c r="D100" s="693"/>
      <c r="F100" s="1054" t="s">
        <v>306</v>
      </c>
      <c r="G100" s="1055"/>
      <c r="H100" s="1055"/>
      <c r="I100" s="1055"/>
      <c r="J100" s="1055"/>
      <c r="K100" s="1055"/>
      <c r="L100" s="1055"/>
      <c r="M100" s="642"/>
      <c r="N100" s="35"/>
      <c r="O100" s="35"/>
      <c r="P100" s="35"/>
      <c r="Q100" s="35"/>
      <c r="R100" s="35"/>
    </row>
    <row r="101" spans="2:36" ht="22.5" customHeight="1">
      <c r="F101" s="1056"/>
      <c r="G101" s="1057"/>
      <c r="H101" s="1057"/>
      <c r="I101" s="1057"/>
      <c r="J101" s="1057"/>
      <c r="K101" s="1057"/>
      <c r="L101" s="1057"/>
      <c r="M101" s="642"/>
      <c r="N101" s="35"/>
      <c r="O101" s="35"/>
      <c r="P101" s="35"/>
      <c r="Q101" s="35"/>
      <c r="R101" s="35"/>
    </row>
    <row r="102" spans="2:36" ht="22.5" customHeight="1">
      <c r="D102" s="694"/>
      <c r="F102" s="1056"/>
      <c r="G102" s="1057"/>
      <c r="H102" s="1057"/>
      <c r="I102" s="1057"/>
      <c r="J102" s="1057"/>
      <c r="K102" s="1057"/>
      <c r="L102" s="1057"/>
      <c r="M102" s="642"/>
      <c r="N102" s="35"/>
      <c r="O102" s="35"/>
      <c r="P102" s="35"/>
      <c r="Q102" s="35"/>
      <c r="R102" s="35"/>
    </row>
    <row r="103" spans="2:36" ht="22.5" customHeight="1">
      <c r="D103" s="694"/>
      <c r="F103" s="1056"/>
      <c r="G103" s="1057"/>
      <c r="H103" s="1057"/>
      <c r="I103" s="1057"/>
      <c r="J103" s="1057"/>
      <c r="K103" s="1057"/>
      <c r="L103" s="1057"/>
      <c r="M103" s="642"/>
      <c r="N103" s="35"/>
      <c r="O103" s="35"/>
      <c r="P103" s="35"/>
      <c r="Q103" s="35"/>
      <c r="R103" s="35"/>
    </row>
    <row r="104" spans="2:36" ht="22.5" customHeight="1">
      <c r="D104" s="694"/>
      <c r="F104" s="1056"/>
      <c r="G104" s="1057"/>
      <c r="H104" s="1057"/>
      <c r="I104" s="1057"/>
      <c r="J104" s="1057"/>
      <c r="K104" s="1057"/>
      <c r="L104" s="1057"/>
      <c r="M104" s="642"/>
      <c r="N104" s="35"/>
      <c r="O104" s="35"/>
      <c r="P104" s="35"/>
      <c r="Q104" s="35"/>
      <c r="R104" s="35"/>
    </row>
    <row r="105" spans="2:36" ht="22.5" customHeight="1">
      <c r="D105" s="694"/>
      <c r="F105" s="1056"/>
      <c r="G105" s="1057"/>
      <c r="H105" s="1057"/>
      <c r="I105" s="1057"/>
      <c r="J105" s="1057"/>
      <c r="K105" s="1057"/>
      <c r="L105" s="1057"/>
      <c r="M105" s="642"/>
      <c r="N105" s="35"/>
      <c r="O105" s="35"/>
      <c r="P105" s="35"/>
      <c r="Q105" s="35"/>
      <c r="R105" s="35"/>
    </row>
    <row r="106" spans="2:36" ht="22.5" customHeight="1">
      <c r="D106" s="694"/>
      <c r="F106" s="1056"/>
      <c r="G106" s="1057"/>
      <c r="H106" s="1057"/>
      <c r="I106" s="1057"/>
      <c r="J106" s="1057"/>
      <c r="K106" s="1057"/>
      <c r="L106" s="1057"/>
      <c r="M106" s="642"/>
      <c r="N106" s="35"/>
      <c r="O106" s="35"/>
      <c r="P106" s="35"/>
      <c r="Q106" s="35"/>
      <c r="R106" s="35"/>
      <c r="U106" s="30"/>
      <c r="V106" s="126"/>
      <c r="W106" s="126"/>
      <c r="X106" s="126"/>
      <c r="Y106" s="126"/>
      <c r="Z106" s="128"/>
      <c r="AA106" s="126"/>
      <c r="AB106" s="126"/>
      <c r="AC106" s="126"/>
      <c r="AD106" s="126"/>
      <c r="AE106" s="126"/>
      <c r="AF106" s="128"/>
      <c r="AG106" s="126"/>
      <c r="AH106" s="126"/>
      <c r="AI106" s="126"/>
      <c r="AJ106" s="126"/>
    </row>
    <row r="107" spans="2:36" ht="22.5" customHeight="1">
      <c r="F107" s="1056"/>
      <c r="G107" s="1057"/>
      <c r="H107" s="1057"/>
      <c r="I107" s="1057"/>
      <c r="J107" s="1057"/>
      <c r="K107" s="1057"/>
      <c r="L107" s="1057"/>
      <c r="M107" s="642"/>
      <c r="N107" s="35"/>
      <c r="O107" s="35"/>
      <c r="P107" s="35"/>
      <c r="Q107" s="35"/>
      <c r="R107" s="35"/>
      <c r="U107" s="30"/>
      <c r="Z107" s="128"/>
    </row>
    <row r="108" spans="2:36" ht="22.5" customHeight="1">
      <c r="F108" s="1056"/>
      <c r="G108" s="1057"/>
      <c r="H108" s="1057"/>
      <c r="I108" s="1057"/>
      <c r="J108" s="1057"/>
      <c r="K108" s="1057"/>
      <c r="L108" s="1057"/>
      <c r="M108" s="642"/>
      <c r="N108" s="35"/>
      <c r="O108" s="35"/>
      <c r="P108" s="35"/>
      <c r="Q108" s="35"/>
      <c r="R108" s="35"/>
      <c r="U108" s="30"/>
      <c r="Z108" s="128"/>
    </row>
    <row r="109" spans="2:36" ht="22.5" customHeight="1">
      <c r="F109" s="1056"/>
      <c r="G109" s="1057"/>
      <c r="H109" s="1057"/>
      <c r="I109" s="1057"/>
      <c r="J109" s="1057"/>
      <c r="K109" s="1057"/>
      <c r="L109" s="1057"/>
      <c r="M109" s="642"/>
      <c r="N109" s="35"/>
      <c r="O109" s="35"/>
      <c r="P109" s="35"/>
      <c r="Q109" s="35"/>
      <c r="R109" s="35"/>
      <c r="Z109" s="128"/>
    </row>
    <row r="110" spans="2:36" ht="22.5" customHeight="1">
      <c r="F110" s="1056"/>
      <c r="G110" s="1057"/>
      <c r="H110" s="1057"/>
      <c r="I110" s="1057"/>
      <c r="J110" s="1057"/>
      <c r="K110" s="1057"/>
      <c r="L110" s="1057"/>
      <c r="M110" s="642"/>
      <c r="N110" s="35"/>
      <c r="O110" s="35"/>
      <c r="P110" s="35"/>
      <c r="Q110" s="35"/>
      <c r="R110" s="35"/>
      <c r="V110" s="126"/>
      <c r="W110" s="126"/>
      <c r="X110" s="126"/>
      <c r="Y110" s="126"/>
      <c r="Z110" s="128"/>
      <c r="AA110" s="126"/>
      <c r="AB110" s="126"/>
      <c r="AC110" s="126"/>
      <c r="AD110" s="126"/>
      <c r="AE110" s="126"/>
      <c r="AF110" s="128"/>
      <c r="AG110" s="126"/>
      <c r="AH110" s="126"/>
      <c r="AI110" s="126"/>
      <c r="AJ110" s="126"/>
    </row>
    <row r="111" spans="2:36" ht="22.5" customHeight="1">
      <c r="F111" s="1056"/>
      <c r="G111" s="1057"/>
      <c r="H111" s="1057"/>
      <c r="I111" s="1057"/>
      <c r="J111" s="1057"/>
      <c r="K111" s="1057"/>
      <c r="L111" s="1057"/>
      <c r="M111" s="642"/>
      <c r="N111" s="35"/>
      <c r="O111" s="35"/>
      <c r="P111" s="35"/>
      <c r="Q111" s="35"/>
      <c r="R111" s="35"/>
    </row>
    <row r="112" spans="2:36" ht="22.5" customHeight="1">
      <c r="F112" s="1056"/>
      <c r="G112" s="1057"/>
      <c r="H112" s="1057"/>
      <c r="I112" s="1057"/>
      <c r="J112" s="1057"/>
      <c r="K112" s="1057"/>
      <c r="L112" s="1057"/>
      <c r="M112" s="642"/>
      <c r="N112" s="35"/>
      <c r="O112" s="35"/>
      <c r="P112" s="35"/>
      <c r="Q112" s="35"/>
      <c r="R112" s="35"/>
    </row>
    <row r="113" spans="6:18" ht="22.5" customHeight="1">
      <c r="F113" s="1056"/>
      <c r="G113" s="1057"/>
      <c r="H113" s="1057"/>
      <c r="I113" s="1057"/>
      <c r="J113" s="1057"/>
      <c r="K113" s="1057"/>
      <c r="L113" s="1057"/>
      <c r="M113" s="642"/>
      <c r="N113" s="35"/>
      <c r="O113" s="35"/>
      <c r="P113" s="35"/>
      <c r="Q113" s="35"/>
      <c r="R113" s="35"/>
    </row>
    <row r="114" spans="6:18" ht="22.5" customHeight="1">
      <c r="F114" s="1058"/>
      <c r="G114" s="1059"/>
      <c r="H114" s="1059"/>
      <c r="I114" s="1059"/>
      <c r="J114" s="1059"/>
      <c r="K114" s="1059"/>
      <c r="L114" s="1059"/>
      <c r="M114" s="642"/>
      <c r="N114" s="35"/>
      <c r="O114" s="35"/>
      <c r="P114" s="35"/>
      <c r="Q114" s="35"/>
      <c r="R114" s="35"/>
    </row>
    <row r="115" spans="6:18" ht="18" customHeight="1">
      <c r="M115" s="35"/>
      <c r="N115" s="35"/>
      <c r="O115" s="35"/>
      <c r="P115" s="35"/>
      <c r="Q115" s="35"/>
      <c r="R115" s="35"/>
    </row>
    <row r="116" spans="6:18">
      <c r="M116" s="35"/>
      <c r="N116" s="35"/>
      <c r="O116" s="35"/>
      <c r="P116" s="35"/>
      <c r="Q116" s="35"/>
      <c r="R116" s="35"/>
    </row>
    <row r="117" spans="6:18">
      <c r="M117" s="35"/>
      <c r="N117" s="35"/>
      <c r="O117" s="35"/>
      <c r="P117" s="35"/>
      <c r="Q117" s="35"/>
      <c r="R117" s="35"/>
    </row>
    <row r="118" spans="6:18">
      <c r="F118" s="694"/>
      <c r="G118" s="694"/>
      <c r="H118" s="694"/>
      <c r="I118" s="694"/>
      <c r="J118" s="694"/>
      <c r="K118" s="694"/>
      <c r="M118" s="35"/>
      <c r="N118" s="35"/>
      <c r="O118" s="35"/>
      <c r="P118" s="35"/>
      <c r="Q118" s="35"/>
      <c r="R118" s="35"/>
    </row>
    <row r="119" spans="6:18">
      <c r="F119" s="694"/>
      <c r="G119" s="694"/>
      <c r="H119" s="694"/>
      <c r="I119" s="694"/>
      <c r="J119" s="694"/>
      <c r="K119" s="694"/>
      <c r="M119" s="35"/>
      <c r="N119" s="35"/>
      <c r="O119" s="35"/>
      <c r="P119" s="35"/>
      <c r="Q119" s="35"/>
      <c r="R119" s="35"/>
    </row>
    <row r="120" spans="6:18">
      <c r="M120" s="35"/>
      <c r="N120" s="35"/>
      <c r="O120" s="35"/>
      <c r="P120" s="35"/>
      <c r="Q120" s="35"/>
      <c r="R120" s="35"/>
    </row>
    <row r="121" spans="6:18">
      <c r="M121" s="35"/>
      <c r="N121" s="35"/>
      <c r="O121" s="35"/>
      <c r="P121" s="35"/>
      <c r="Q121" s="35"/>
      <c r="R121" s="35"/>
    </row>
    <row r="122" spans="6:18">
      <c r="M122" s="35"/>
      <c r="N122" s="35"/>
      <c r="O122" s="35"/>
      <c r="P122" s="35"/>
      <c r="Q122" s="35"/>
      <c r="R122" s="35"/>
    </row>
    <row r="123" spans="6:18">
      <c r="M123" s="35"/>
      <c r="N123" s="35"/>
      <c r="O123" s="35"/>
      <c r="P123" s="35"/>
      <c r="Q123" s="35"/>
      <c r="R123" s="35"/>
    </row>
    <row r="124" spans="6:18">
      <c r="M124" s="35"/>
      <c r="N124" s="35"/>
      <c r="O124" s="35"/>
      <c r="P124" s="35"/>
      <c r="Q124" s="35"/>
      <c r="R124" s="35"/>
    </row>
    <row r="125" spans="6:18">
      <c r="M125" s="35"/>
      <c r="N125" s="35"/>
      <c r="O125" s="35"/>
      <c r="P125" s="35"/>
      <c r="Q125" s="35"/>
      <c r="R125" s="35"/>
    </row>
    <row r="126" spans="6:18">
      <c r="M126" s="35"/>
      <c r="N126" s="35"/>
      <c r="O126" s="35"/>
      <c r="P126" s="35"/>
      <c r="Q126" s="35"/>
      <c r="R126" s="35"/>
    </row>
  </sheetData>
  <mergeCells count="66">
    <mergeCell ref="D53:L53"/>
    <mergeCell ref="J78:K78"/>
    <mergeCell ref="J71:K71"/>
    <mergeCell ref="F100:L114"/>
    <mergeCell ref="F94:K94"/>
    <mergeCell ref="F93:K93"/>
    <mergeCell ref="F92:K92"/>
    <mergeCell ref="F98:K98"/>
    <mergeCell ref="F97:K97"/>
    <mergeCell ref="F96:K96"/>
    <mergeCell ref="F64:G64"/>
    <mergeCell ref="F69:G69"/>
    <mergeCell ref="F71:G71"/>
    <mergeCell ref="J58:K58"/>
    <mergeCell ref="F60:G60"/>
    <mergeCell ref="F63:G63"/>
    <mergeCell ref="B2:L2"/>
    <mergeCell ref="J63:K63"/>
    <mergeCell ref="J62:K62"/>
    <mergeCell ref="F62:G62"/>
    <mergeCell ref="J59:K59"/>
    <mergeCell ref="F58:G58"/>
    <mergeCell ref="B4:L4"/>
    <mergeCell ref="B30:L30"/>
    <mergeCell ref="J60:K60"/>
    <mergeCell ref="F41:G41"/>
    <mergeCell ref="F52:H52"/>
    <mergeCell ref="J47:L47"/>
    <mergeCell ref="D21:F21"/>
    <mergeCell ref="F57:H57"/>
    <mergeCell ref="J57:L57"/>
    <mergeCell ref="F43:G43"/>
    <mergeCell ref="F68:H68"/>
    <mergeCell ref="J68:L68"/>
    <mergeCell ref="J64:K64"/>
    <mergeCell ref="F59:G59"/>
    <mergeCell ref="J69:K69"/>
    <mergeCell ref="F86:L90"/>
    <mergeCell ref="J72:K72"/>
    <mergeCell ref="J73:K73"/>
    <mergeCell ref="J82:K82"/>
    <mergeCell ref="F80:G80"/>
    <mergeCell ref="F72:G72"/>
    <mergeCell ref="F73:G73"/>
    <mergeCell ref="F78:G78"/>
    <mergeCell ref="B84:L84"/>
    <mergeCell ref="F82:G82"/>
    <mergeCell ref="J80:K80"/>
    <mergeCell ref="F77:H77"/>
    <mergeCell ref="J77:L77"/>
    <mergeCell ref="F81:G81"/>
    <mergeCell ref="J81:K81"/>
    <mergeCell ref="D9:K9"/>
    <mergeCell ref="D12:E19"/>
    <mergeCell ref="D6:K7"/>
    <mergeCell ref="J52:L52"/>
    <mergeCell ref="F47:H47"/>
    <mergeCell ref="D10:F10"/>
    <mergeCell ref="D22:F22"/>
    <mergeCell ref="D28:F28"/>
    <mergeCell ref="J37:J39"/>
    <mergeCell ref="D37:D41"/>
    <mergeCell ref="D23:F23"/>
    <mergeCell ref="D26:F26"/>
    <mergeCell ref="D25:F25"/>
    <mergeCell ref="D34:H35"/>
  </mergeCells>
  <conditionalFormatting sqref="J21:J28 K21:K23">
    <cfRule type="colorScale" priority="10">
      <colorScale>
        <cfvo type="num" val="0"/>
        <cfvo type="num" val="0"/>
        <color rgb="FF00B050"/>
        <color rgb="FFFF0000"/>
      </colorScale>
    </cfRule>
  </conditionalFormatting>
  <conditionalFormatting sqref="K28">
    <cfRule type="colorScale" priority="9">
      <colorScale>
        <cfvo type="num" val="0"/>
        <cfvo type="num" val="0"/>
        <color rgb="FF00B050"/>
        <color rgb="FFFF0000"/>
      </colorScale>
    </cfRule>
  </conditionalFormatting>
  <conditionalFormatting sqref="K12:K19">
    <cfRule type="colorScale" priority="8">
      <colorScale>
        <cfvo type="min"/>
        <cfvo type="max"/>
        <color rgb="FFFF7128"/>
        <color rgb="FFFFEF9C"/>
      </colorScale>
    </cfRule>
  </conditionalFormatting>
  <conditionalFormatting sqref="K12:K19">
    <cfRule type="colorScale" priority="7">
      <colorScale>
        <cfvo type="num" val="0"/>
        <cfvo type="num" val="0"/>
        <color rgb="FF00B050"/>
        <color rgb="FFFF0000"/>
      </colorScale>
    </cfRule>
  </conditionalFormatting>
  <conditionalFormatting sqref="J12:J19">
    <cfRule type="colorScale" priority="6">
      <colorScale>
        <cfvo type="min"/>
        <cfvo type="max"/>
        <color rgb="FFFF7128"/>
        <color rgb="FFFFEF9C"/>
      </colorScale>
    </cfRule>
  </conditionalFormatting>
  <conditionalFormatting sqref="J12:J19">
    <cfRule type="colorScale" priority="5">
      <colorScale>
        <cfvo type="num" val="0"/>
        <cfvo type="num" val="0"/>
        <color rgb="FF00B050"/>
        <color rgb="FFFF0000"/>
      </colorScale>
    </cfRule>
  </conditionalFormatting>
  <conditionalFormatting sqref="K25:K26">
    <cfRule type="colorScale" priority="2">
      <colorScale>
        <cfvo type="min"/>
        <cfvo type="max"/>
        <color rgb="FFFF7128"/>
        <color rgb="FFFFEF9C"/>
      </colorScale>
    </cfRule>
  </conditionalFormatting>
  <conditionalFormatting sqref="K25:K26">
    <cfRule type="colorScale" priority="1">
      <colorScale>
        <cfvo type="num" val="0"/>
        <cfvo type="num" val="0"/>
        <color rgb="FF00B050"/>
        <color rgb="FFFF0000"/>
      </colorScale>
    </cfRule>
  </conditionalFormatting>
  <conditionalFormatting sqref="J21:J23 J28 J25:J26">
    <cfRule type="colorScale" priority="63">
      <colorScale>
        <cfvo type="min"/>
        <cfvo type="max"/>
        <color rgb="FFFF7128"/>
        <color rgb="FFFFEF9C"/>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1"/>
  <sheetViews>
    <sheetView showGridLines="0" zoomScale="70" zoomScaleNormal="70" workbookViewId="0">
      <selection activeCell="U8" sqref="U8"/>
    </sheetView>
  </sheetViews>
  <sheetFormatPr baseColWidth="10" defaultRowHeight="15"/>
  <cols>
    <col min="1" max="1" width="3.5703125" style="694" customWidth="1"/>
    <col min="2" max="2" width="37.5703125" style="694" customWidth="1"/>
    <col min="3" max="12" width="13.28515625" style="694" customWidth="1"/>
    <col min="13" max="18" width="13.28515625" style="693" customWidth="1"/>
    <col min="19" max="16384" width="11.42578125" style="694"/>
  </cols>
  <sheetData>
    <row r="1" spans="1:19">
      <c r="I1" s="389"/>
    </row>
    <row r="2" spans="1:19" ht="140.25" customHeight="1">
      <c r="B2" s="1045" t="s">
        <v>381</v>
      </c>
      <c r="C2" s="1046"/>
      <c r="D2" s="1046"/>
      <c r="E2" s="1046"/>
      <c r="F2" s="1046"/>
      <c r="G2" s="1046"/>
      <c r="H2" s="1046"/>
      <c r="I2" s="1046"/>
      <c r="J2" s="1046"/>
      <c r="K2" s="1046"/>
      <c r="L2" s="1046"/>
      <c r="M2" s="1046"/>
      <c r="N2" s="1046"/>
      <c r="O2" s="1046"/>
      <c r="P2" s="1046"/>
      <c r="Q2" s="1046"/>
      <c r="R2" s="1047"/>
    </row>
    <row r="3" spans="1:19" s="693" customFormat="1" ht="25.5" customHeight="1"/>
    <row r="4" spans="1:19" s="693" customFormat="1" ht="18" customHeight="1">
      <c r="A4" s="694"/>
      <c r="C4" s="839">
        <v>2010</v>
      </c>
      <c r="D4" s="839">
        <v>2011</v>
      </c>
      <c r="E4" s="839">
        <v>2012</v>
      </c>
      <c r="F4" s="839">
        <v>2013</v>
      </c>
      <c r="G4" s="839">
        <v>2014</v>
      </c>
      <c r="H4" s="839">
        <v>2015</v>
      </c>
      <c r="I4" s="839">
        <v>2016</v>
      </c>
      <c r="J4" s="839">
        <v>2017</v>
      </c>
      <c r="K4" s="839">
        <v>2018</v>
      </c>
      <c r="L4" s="839">
        <v>2019</v>
      </c>
      <c r="M4" s="839">
        <v>2020</v>
      </c>
      <c r="N4" s="839">
        <v>2021</v>
      </c>
      <c r="O4" s="839">
        <v>2022</v>
      </c>
      <c r="P4" s="839">
        <v>2023</v>
      </c>
      <c r="Q4" s="839">
        <v>2024</v>
      </c>
      <c r="R4" s="839">
        <v>2025</v>
      </c>
    </row>
    <row r="5" spans="1:19" s="693" customFormat="1" ht="18" customHeight="1">
      <c r="A5" s="694"/>
      <c r="B5" s="837" t="s">
        <v>376</v>
      </c>
      <c r="C5" s="838">
        <f>Climat!C42</f>
        <v>0</v>
      </c>
      <c r="D5" s="838">
        <f>Climat!D42</f>
        <v>0</v>
      </c>
      <c r="E5" s="838">
        <f>Climat!E42</f>
        <v>0</v>
      </c>
      <c r="F5" s="838">
        <f>Climat!F42</f>
        <v>0</v>
      </c>
      <c r="G5" s="838">
        <f>Climat!G42</f>
        <v>0</v>
      </c>
      <c r="H5" s="838">
        <f>Climat!H42</f>
        <v>0</v>
      </c>
      <c r="I5" s="838">
        <f>Climat!I42</f>
        <v>0</v>
      </c>
      <c r="J5" s="838">
        <f>Climat!J42</f>
        <v>0</v>
      </c>
      <c r="K5" s="838">
        <f>Climat!K42</f>
        <v>0</v>
      </c>
      <c r="L5" s="838">
        <f>Climat!L42</f>
        <v>0</v>
      </c>
      <c r="M5" s="838">
        <f>Climat!M42</f>
        <v>0</v>
      </c>
      <c r="N5" s="838">
        <f>Climat!N42</f>
        <v>0</v>
      </c>
      <c r="O5" s="838">
        <f>Climat!O42</f>
        <v>0</v>
      </c>
      <c r="P5" s="838">
        <f>Climat!P42</f>
        <v>0</v>
      </c>
      <c r="Q5" s="838">
        <f>Climat!Q42</f>
        <v>0</v>
      </c>
      <c r="R5" s="838">
        <f>Climat!R42</f>
        <v>0</v>
      </c>
      <c r="S5" s="266"/>
    </row>
    <row r="6" spans="1:19" s="693" customFormat="1" ht="18" customHeight="1">
      <c r="A6" s="694"/>
      <c r="B6" s="837" t="s">
        <v>377</v>
      </c>
      <c r="C6" s="838">
        <f>Electricité!C21</f>
        <v>0</v>
      </c>
      <c r="D6" s="838">
        <f>Electricité!D21</f>
        <v>0</v>
      </c>
      <c r="E6" s="838">
        <f>Electricité!E21</f>
        <v>0</v>
      </c>
      <c r="F6" s="838">
        <f>Electricité!F21</f>
        <v>0</v>
      </c>
      <c r="G6" s="838">
        <f>Electricité!G21</f>
        <v>0</v>
      </c>
      <c r="H6" s="838">
        <f>Electricité!H21</f>
        <v>0</v>
      </c>
      <c r="I6" s="838">
        <f>Electricité!I21</f>
        <v>0</v>
      </c>
      <c r="J6" s="838">
        <f>Electricité!J21</f>
        <v>0</v>
      </c>
      <c r="K6" s="838">
        <f>Electricité!K21</f>
        <v>0</v>
      </c>
      <c r="L6" s="838">
        <f>Electricité!L21</f>
        <v>0</v>
      </c>
      <c r="M6" s="838">
        <f>Electricité!M21</f>
        <v>0</v>
      </c>
      <c r="N6" s="838">
        <f>Electricité!N21</f>
        <v>0</v>
      </c>
      <c r="O6" s="838">
        <f>Electricité!O21</f>
        <v>0</v>
      </c>
      <c r="P6" s="838">
        <f>Electricité!P21</f>
        <v>0</v>
      </c>
      <c r="Q6" s="838">
        <f>Electricité!Q21</f>
        <v>0</v>
      </c>
      <c r="R6" s="838">
        <f>Electricité!R21</f>
        <v>0</v>
      </c>
      <c r="S6" s="266"/>
    </row>
    <row r="7" spans="1:19" s="693" customFormat="1" ht="18" customHeight="1">
      <c r="A7" s="694"/>
      <c r="B7" s="837" t="s">
        <v>362</v>
      </c>
      <c r="C7" s="838">
        <f>IF(Listes!C70=" ",0,Listes!C70)</f>
        <v>0</v>
      </c>
      <c r="D7" s="838">
        <f>IF(Listes!D70=" ",0,Listes!D70)</f>
        <v>0</v>
      </c>
      <c r="E7" s="838">
        <f>IF(Listes!E70=" ",0,Listes!E70)</f>
        <v>0</v>
      </c>
      <c r="F7" s="838">
        <f>IF(Listes!F70=" ",0,Listes!F70)</f>
        <v>0</v>
      </c>
      <c r="G7" s="838">
        <f>IF(Listes!G70=" ",0,Listes!G70)</f>
        <v>0</v>
      </c>
      <c r="H7" s="838">
        <f>IF(Listes!H70=" ",0,Listes!H70)</f>
        <v>0</v>
      </c>
      <c r="I7" s="838">
        <f>IF(Listes!I70=" ",0,Listes!I70)</f>
        <v>0</v>
      </c>
      <c r="J7" s="838">
        <f>IF(Listes!J70=" ",0,Listes!J70)</f>
        <v>0</v>
      </c>
      <c r="K7" s="838">
        <f>IF(Listes!K70=" ",0,Listes!K70)</f>
        <v>0</v>
      </c>
      <c r="L7" s="838">
        <f>IF(Listes!L70=" ",0,Listes!L70)</f>
        <v>0</v>
      </c>
      <c r="M7" s="838">
        <f>IF(Listes!M70=" ",0,Listes!M70)</f>
        <v>0</v>
      </c>
      <c r="N7" s="838">
        <f>IF(Listes!N70=" ",0,Listes!N70)</f>
        <v>0</v>
      </c>
      <c r="O7" s="838">
        <f>IF(Listes!O70=" ",0,Listes!O70)</f>
        <v>0</v>
      </c>
      <c r="P7" s="838">
        <f>IF(Listes!P70=" ",0,Listes!P70)</f>
        <v>0</v>
      </c>
      <c r="Q7" s="838">
        <f>IF(Listes!Q70=" ",0,Listes!Q70)</f>
        <v>0</v>
      </c>
      <c r="R7" s="838">
        <f>IF(Listes!R70=" ",0,Listes!R70)</f>
        <v>0</v>
      </c>
      <c r="S7" s="266"/>
    </row>
    <row r="8" spans="1:19" s="693" customFormat="1" ht="18" customHeight="1">
      <c r="A8" s="694"/>
      <c r="B8" s="839" t="s">
        <v>363</v>
      </c>
      <c r="C8" s="867">
        <f>C5+C6+C7</f>
        <v>0</v>
      </c>
      <c r="D8" s="867">
        <f t="shared" ref="D8:R8" si="0">D5+D6+D7</f>
        <v>0</v>
      </c>
      <c r="E8" s="867">
        <f t="shared" si="0"/>
        <v>0</v>
      </c>
      <c r="F8" s="867">
        <f t="shared" si="0"/>
        <v>0</v>
      </c>
      <c r="G8" s="867">
        <f t="shared" si="0"/>
        <v>0</v>
      </c>
      <c r="H8" s="867">
        <f t="shared" si="0"/>
        <v>0</v>
      </c>
      <c r="I8" s="867">
        <f t="shared" si="0"/>
        <v>0</v>
      </c>
      <c r="J8" s="867">
        <f t="shared" si="0"/>
        <v>0</v>
      </c>
      <c r="K8" s="867">
        <f t="shared" si="0"/>
        <v>0</v>
      </c>
      <c r="L8" s="867">
        <f t="shared" si="0"/>
        <v>0</v>
      </c>
      <c r="M8" s="867">
        <f t="shared" si="0"/>
        <v>0</v>
      </c>
      <c r="N8" s="867">
        <f t="shared" si="0"/>
        <v>0</v>
      </c>
      <c r="O8" s="867">
        <f t="shared" si="0"/>
        <v>0</v>
      </c>
      <c r="P8" s="867">
        <f t="shared" si="0"/>
        <v>0</v>
      </c>
      <c r="Q8" s="867">
        <f t="shared" si="0"/>
        <v>0</v>
      </c>
      <c r="R8" s="867">
        <f t="shared" si="0"/>
        <v>0</v>
      </c>
      <c r="S8" s="266"/>
    </row>
    <row r="9" spans="1:19" s="693" customFormat="1" ht="18" customHeight="1">
      <c r="A9" s="694"/>
      <c r="B9" s="694"/>
      <c r="C9" s="694"/>
      <c r="D9" s="694"/>
      <c r="E9" s="694"/>
      <c r="F9" s="694"/>
      <c r="G9" s="694"/>
      <c r="H9" s="694"/>
      <c r="I9" s="694"/>
      <c r="J9" s="694"/>
      <c r="K9" s="694"/>
      <c r="L9" s="694"/>
      <c r="M9" s="694"/>
      <c r="N9" s="694"/>
      <c r="O9" s="694"/>
      <c r="P9" s="694"/>
      <c r="Q9" s="694"/>
      <c r="R9" s="694"/>
      <c r="S9" s="266"/>
    </row>
    <row r="10" spans="1:19" s="693" customFormat="1" ht="18" customHeight="1">
      <c r="A10" s="694"/>
      <c r="B10" s="837" t="s">
        <v>297</v>
      </c>
      <c r="C10" s="838">
        <f>Eau!C21</f>
        <v>0</v>
      </c>
      <c r="D10" s="838">
        <f>Eau!D21</f>
        <v>0</v>
      </c>
      <c r="E10" s="838">
        <f>Eau!E21</f>
        <v>0</v>
      </c>
      <c r="F10" s="838">
        <f>Eau!F21</f>
        <v>0</v>
      </c>
      <c r="G10" s="838">
        <f>Eau!G21</f>
        <v>0</v>
      </c>
      <c r="H10" s="838">
        <f>Eau!H21</f>
        <v>0</v>
      </c>
      <c r="I10" s="838">
        <f>Eau!I21</f>
        <v>0</v>
      </c>
      <c r="J10" s="838">
        <f>Eau!J21</f>
        <v>0</v>
      </c>
      <c r="K10" s="838">
        <f>Eau!K21</f>
        <v>0</v>
      </c>
      <c r="L10" s="838">
        <f>Eau!L21</f>
        <v>0</v>
      </c>
      <c r="M10" s="838">
        <f>Eau!M21</f>
        <v>0</v>
      </c>
      <c r="N10" s="838">
        <f>Eau!N21</f>
        <v>0</v>
      </c>
      <c r="O10" s="838">
        <f>Eau!O21</f>
        <v>0</v>
      </c>
      <c r="P10" s="838">
        <f>Eau!P21</f>
        <v>0</v>
      </c>
      <c r="Q10" s="838">
        <f>Eau!Q21</f>
        <v>0</v>
      </c>
      <c r="R10" s="838">
        <f>Eau!R21</f>
        <v>0</v>
      </c>
      <c r="S10" s="266"/>
    </row>
    <row r="11" spans="1:19" s="693" customFormat="1" ht="18" customHeight="1">
      <c r="A11" s="694"/>
      <c r="B11" s="839" t="s">
        <v>364</v>
      </c>
      <c r="C11" s="867">
        <f>C8+C10</f>
        <v>0</v>
      </c>
      <c r="D11" s="867">
        <f t="shared" ref="D11:R11" si="1">D8+D10</f>
        <v>0</v>
      </c>
      <c r="E11" s="867">
        <f t="shared" si="1"/>
        <v>0</v>
      </c>
      <c r="F11" s="867">
        <f t="shared" si="1"/>
        <v>0</v>
      </c>
      <c r="G11" s="867">
        <f t="shared" si="1"/>
        <v>0</v>
      </c>
      <c r="H11" s="867">
        <f t="shared" si="1"/>
        <v>0</v>
      </c>
      <c r="I11" s="867">
        <f t="shared" si="1"/>
        <v>0</v>
      </c>
      <c r="J11" s="867">
        <f t="shared" si="1"/>
        <v>0</v>
      </c>
      <c r="K11" s="867">
        <f t="shared" si="1"/>
        <v>0</v>
      </c>
      <c r="L11" s="867">
        <f t="shared" si="1"/>
        <v>0</v>
      </c>
      <c r="M11" s="867">
        <f t="shared" si="1"/>
        <v>0</v>
      </c>
      <c r="N11" s="867">
        <f t="shared" si="1"/>
        <v>0</v>
      </c>
      <c r="O11" s="867">
        <f t="shared" si="1"/>
        <v>0</v>
      </c>
      <c r="P11" s="867">
        <f t="shared" si="1"/>
        <v>0</v>
      </c>
      <c r="Q11" s="867">
        <f t="shared" si="1"/>
        <v>0</v>
      </c>
      <c r="R11" s="867">
        <f t="shared" si="1"/>
        <v>0</v>
      </c>
      <c r="S11" s="266"/>
    </row>
    <row r="12" spans="1:19" s="693" customFormat="1" ht="18" customHeight="1">
      <c r="A12" s="694"/>
    </row>
    <row r="13" spans="1:19" s="693" customFormat="1" ht="18" customHeight="1">
      <c r="A13" s="694"/>
    </row>
    <row r="14" spans="1:19" s="693" customFormat="1" ht="18" customHeight="1">
      <c r="A14" s="694"/>
    </row>
    <row r="15" spans="1:19" s="693" customFormat="1" ht="18" customHeight="1">
      <c r="A15" s="694"/>
    </row>
    <row r="16" spans="1:19" ht="18" customHeight="1">
      <c r="M16" s="694"/>
      <c r="N16" s="694"/>
      <c r="O16" s="694"/>
      <c r="P16" s="694"/>
      <c r="Q16" s="694"/>
      <c r="R16" s="694"/>
    </row>
    <row r="17" spans="2:13" ht="18" customHeight="1">
      <c r="M17" s="694"/>
    </row>
    <row r="18" spans="2:13" ht="18" customHeight="1">
      <c r="M18" s="694"/>
    </row>
    <row r="19" spans="2:13" ht="18" customHeight="1">
      <c r="M19" s="694"/>
    </row>
    <row r="20" spans="2:13" ht="18" customHeight="1">
      <c r="M20" s="694"/>
    </row>
    <row r="21" spans="2:13" ht="18" customHeight="1">
      <c r="M21" s="694"/>
    </row>
    <row r="22" spans="2:13" ht="18" customHeight="1">
      <c r="M22" s="694"/>
    </row>
    <row r="23" spans="2:13" ht="18" customHeight="1">
      <c r="M23" s="694"/>
    </row>
    <row r="24" spans="2:13" ht="18" customHeight="1">
      <c r="M24" s="694"/>
    </row>
    <row r="25" spans="2:13" ht="18" customHeight="1">
      <c r="M25" s="694"/>
    </row>
    <row r="26" spans="2:13" ht="18" customHeight="1">
      <c r="M26" s="694"/>
    </row>
    <row r="27" spans="2:13" ht="18" customHeight="1">
      <c r="M27" s="694"/>
    </row>
    <row r="28" spans="2:13" ht="18" customHeight="1">
      <c r="B28" s="693"/>
      <c r="C28" s="1062" t="s">
        <v>313</v>
      </c>
      <c r="D28" s="1062"/>
      <c r="E28" s="1062" t="s">
        <v>314</v>
      </c>
      <c r="F28" s="1062"/>
      <c r="G28" s="1063" t="s">
        <v>107</v>
      </c>
    </row>
    <row r="29" spans="2:13" ht="18" customHeight="1">
      <c r="B29" s="693"/>
      <c r="C29" s="1062"/>
      <c r="D29" s="1062"/>
      <c r="E29" s="1062"/>
      <c r="F29" s="1062"/>
      <c r="G29" s="1063"/>
    </row>
    <row r="30" spans="2:13" ht="18" customHeight="1">
      <c r="B30" s="693"/>
      <c r="C30" s="839" t="s">
        <v>269</v>
      </c>
      <c r="D30" s="839" t="s">
        <v>270</v>
      </c>
      <c r="E30" s="839" t="s">
        <v>269</v>
      </c>
      <c r="F30" s="839" t="s">
        <v>270</v>
      </c>
      <c r="G30" s="1063"/>
      <c r="M30" s="694"/>
    </row>
    <row r="31" spans="2:13" ht="18" customHeight="1">
      <c r="B31" s="837" t="s">
        <v>376</v>
      </c>
      <c r="C31" s="781">
        <f ca="1">OFFSET(INDIRECT(CELL("adresse",INDEX(DEET!$C$5:$L$5,0,MATCH(DEET!$D$31,DEET!$C$5:$L$5,0)))),-1,0)</f>
        <v>2010</v>
      </c>
      <c r="D31" s="607">
        <f>LARGE(C5:L5,1)</f>
        <v>0</v>
      </c>
      <c r="E31" s="781">
        <f ca="1">OFFSET(INDIRECT(CELL("adresse",INDEX(DEET!$C$5:$L$5,0,MATCH(DEET!$F$31,DEET!$C$5:$L$5,0)))),-1,0)</f>
        <v>2010</v>
      </c>
      <c r="F31" s="607">
        <f>LARGE(C5:L5,2)</f>
        <v>0</v>
      </c>
      <c r="G31" s="786" t="e">
        <f>1-(D31/F31)</f>
        <v>#DIV/0!</v>
      </c>
      <c r="I31" s="693"/>
      <c r="L31" s="693"/>
    </row>
    <row r="32" spans="2:13" ht="18" customHeight="1">
      <c r="B32" s="837" t="s">
        <v>377</v>
      </c>
      <c r="C32" s="781">
        <f ca="1">OFFSET(INDIRECT(CELL("adresse",INDEX(DEET!$C$6:$L$6,0,MATCH(DEET!$D$32,DEET!$C$6:$L$6,0)))),-2,0)</f>
        <v>2010</v>
      </c>
      <c r="D32" s="607">
        <f>LARGE(C6:L6,1)</f>
        <v>0</v>
      </c>
      <c r="E32" s="781">
        <f ca="1">OFFSET(INDIRECT(CELL("adresse",INDEX(DEET!$C$6:$L$6,0,MATCH(DEET!$F$32,DEET!$C$6:$L$6,0)))),-2,0)</f>
        <v>2010</v>
      </c>
      <c r="F32" s="607">
        <f>LARGE(C6:L6,2)</f>
        <v>0</v>
      </c>
      <c r="G32" s="786" t="e">
        <f>1-(D32/F32)</f>
        <v>#DIV/0!</v>
      </c>
      <c r="I32" s="693"/>
      <c r="L32" s="693"/>
    </row>
    <row r="33" spans="2:12" ht="18" customHeight="1">
      <c r="B33" s="837" t="s">
        <v>362</v>
      </c>
      <c r="C33" s="781">
        <f ca="1">OFFSET(INDIRECT(CELL("adresse",INDEX(DEET!$C$7:$L$7,0,MATCH(DEET!$D$33,DEET!$C$7:$L$7,0)))),-3,0)</f>
        <v>2010</v>
      </c>
      <c r="D33" s="607">
        <f>LARGE(C7:L7,1)</f>
        <v>0</v>
      </c>
      <c r="E33" s="781">
        <f ca="1">OFFSET(INDIRECT(CELL("adresse",INDEX(DEET!$C$7:$L$7,0,MATCH(DEET!$F$33,DEET!$C$7:$L$7,0)))),-3,0)</f>
        <v>2010</v>
      </c>
      <c r="F33" s="607">
        <f>LARGE(C7:L7,2)</f>
        <v>0</v>
      </c>
      <c r="G33" s="786" t="e">
        <f>1-(D33/F33)</f>
        <v>#DIV/0!</v>
      </c>
      <c r="H33" s="693"/>
      <c r="I33" s="693"/>
      <c r="J33" s="693"/>
      <c r="K33" s="693"/>
      <c r="L33" s="693"/>
    </row>
    <row r="34" spans="2:12" ht="18" customHeight="1">
      <c r="B34" s="868" t="s">
        <v>363</v>
      </c>
      <c r="C34" s="868">
        <f ca="1">OFFSET(INDIRECT(CELL("adresse",INDEX(DEET!$C$8:$L$8,0,MATCH(DEET!$D$34,DEET!$C$8:$L$8,0)))),-4,0)</f>
        <v>2010</v>
      </c>
      <c r="D34" s="930">
        <f>LARGE(C8:R8,1)</f>
        <v>0</v>
      </c>
      <c r="E34" s="868">
        <f ca="1">OFFSET(INDIRECT(CELL("adresse",INDEX(DEET!$C$8:$L$8,0,MATCH(DEET!$F$34,DEET!$C$8:$L$8,0)))),-4,0)</f>
        <v>2010</v>
      </c>
      <c r="F34" s="930">
        <f>LARGE(C8:L8,2)</f>
        <v>0</v>
      </c>
      <c r="G34" s="872" t="e">
        <f>1-(D34/F34)</f>
        <v>#DIV/0!</v>
      </c>
      <c r="I34" s="693"/>
    </row>
    <row r="35" spans="2:12" ht="18" customHeight="1">
      <c r="I35" s="693"/>
    </row>
    <row r="36" spans="2:12" ht="18" customHeight="1">
      <c r="B36" s="836" t="s">
        <v>297</v>
      </c>
      <c r="C36" s="781">
        <f ca="1">OFFSET(INDIRECT(CELL("adresse",INDEX(DEET!$C$10:$L$10,0,MATCH(DEET!$D$36,DEET!$C$10:$L$10,0)))),-6,0)</f>
        <v>2010</v>
      </c>
      <c r="D36" s="607">
        <f>LARGE(C10:L10,1)</f>
        <v>0</v>
      </c>
      <c r="E36" s="781">
        <f ca="1">OFFSET(INDIRECT(CELL("adresse",INDEX(DEET!$C$10:$L$10,0,MATCH(DEET!$F$36,DEET!$C$10:$L$10,0)))),-6,0)</f>
        <v>2010</v>
      </c>
      <c r="F36" s="607">
        <f>LARGE(C10:L10,2)</f>
        <v>0</v>
      </c>
      <c r="G36" s="786" t="e">
        <f>1-(D36/F36)</f>
        <v>#DIV/0!</v>
      </c>
      <c r="H36" s="693"/>
      <c r="I36" s="693"/>
      <c r="J36" s="693"/>
      <c r="K36" s="693"/>
      <c r="L36" s="693"/>
    </row>
    <row r="37" spans="2:12" ht="18" customHeight="1">
      <c r="B37" s="868" t="s">
        <v>364</v>
      </c>
      <c r="C37" s="868">
        <f ca="1">OFFSET(INDIRECT(CELL("adresse",INDEX(DEET!$C$11:$L$11,0,MATCH(DEET!$D$37,DEET!$C$11:$L$11,0)))),-7,0)</f>
        <v>2010</v>
      </c>
      <c r="D37" s="930">
        <f>LARGE(C11:L11,1)</f>
        <v>0</v>
      </c>
      <c r="E37" s="868">
        <f ca="1">OFFSET(INDIRECT(CELL("adresse",INDEX(DEET!$C$11:$L$11,0,MATCH(DEET!$F$37,DEET!$C$11:$L$11,0)))),-7,0)</f>
        <v>2010</v>
      </c>
      <c r="F37" s="930">
        <f>LARGE(C11:L11,2)</f>
        <v>0</v>
      </c>
      <c r="G37" s="872" t="e">
        <f>1-(D37/F37)</f>
        <v>#DIV/0!</v>
      </c>
      <c r="I37" s="266"/>
    </row>
    <row r="38" spans="2:12" ht="18" customHeight="1">
      <c r="I38" s="266"/>
    </row>
    <row r="39" spans="2:12" ht="18" customHeight="1">
      <c r="B39" s="1030" t="s">
        <v>366</v>
      </c>
      <c r="C39" s="1030"/>
      <c r="D39" s="1030"/>
      <c r="E39" s="1030"/>
      <c r="F39" s="1030"/>
      <c r="G39" s="1064"/>
      <c r="I39" s="266"/>
    </row>
    <row r="40" spans="2:12" ht="18" customHeight="1">
      <c r="B40" s="1030"/>
      <c r="C40" s="1030"/>
      <c r="D40" s="1030"/>
      <c r="E40" s="1030"/>
      <c r="F40" s="1030"/>
      <c r="G40" s="1064"/>
    </row>
    <row r="41" spans="2:12" ht="18" customHeight="1">
      <c r="B41" s="1030"/>
      <c r="C41" s="1030"/>
      <c r="D41" s="1030"/>
      <c r="E41" s="1030"/>
      <c r="F41" s="1030"/>
      <c r="G41" s="1064"/>
    </row>
    <row r="42" spans="2:12" ht="18" customHeight="1">
      <c r="B42" s="1030"/>
      <c r="C42" s="1030"/>
      <c r="D42" s="1030"/>
      <c r="E42" s="1030"/>
      <c r="F42" s="1030"/>
      <c r="G42" s="1064"/>
    </row>
    <row r="43" spans="2:12" ht="18" customHeight="1">
      <c r="B43" s="1030"/>
      <c r="C43" s="1030"/>
      <c r="D43" s="1030"/>
      <c r="E43" s="1030"/>
      <c r="F43" s="1030"/>
      <c r="G43" s="1064"/>
    </row>
    <row r="44" spans="2:12" ht="18" customHeight="1">
      <c r="B44" s="1030"/>
      <c r="C44" s="1030"/>
      <c r="D44" s="1030"/>
      <c r="E44" s="1030"/>
      <c r="F44" s="1030"/>
      <c r="G44" s="1064"/>
    </row>
    <row r="45" spans="2:12" ht="18" customHeight="1"/>
    <row r="46" spans="2:12" ht="18" customHeight="1"/>
    <row r="47" spans="2:12" ht="18" customHeight="1"/>
    <row r="48" spans="2:12" ht="18" customHeight="1"/>
    <row r="49" ht="18" customHeight="1"/>
    <row r="50" ht="18" customHeight="1"/>
    <row r="51" ht="18" customHeight="1"/>
  </sheetData>
  <mergeCells count="6">
    <mergeCell ref="B2:R2"/>
    <mergeCell ref="E28:F29"/>
    <mergeCell ref="G28:G30"/>
    <mergeCell ref="C28:D29"/>
    <mergeCell ref="B39:F44"/>
    <mergeCell ref="G39:G4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D111"/>
  <sheetViews>
    <sheetView showGridLines="0" zoomScale="85" zoomScaleNormal="85" workbookViewId="0">
      <pane ySplit="8" topLeftCell="A39" activePane="bottomLeft" state="frozen"/>
      <selection pane="bottomLeft" activeCell="C71" sqref="C71"/>
    </sheetView>
  </sheetViews>
  <sheetFormatPr baseColWidth="10" defaultColWidth="10.85546875" defaultRowHeight="15"/>
  <cols>
    <col min="1" max="2" width="3.5703125" style="133" customWidth="1"/>
    <col min="3" max="3" width="41.28515625" style="119" customWidth="1"/>
    <col min="4" max="4" width="3.28515625" style="119" customWidth="1"/>
    <col min="5" max="5" width="11.42578125" style="119" customWidth="1"/>
    <col min="6" max="6" width="6.85546875" style="119" customWidth="1"/>
    <col min="7" max="7" width="2" style="119" customWidth="1"/>
    <col min="8" max="8" width="11.42578125" style="128" customWidth="1"/>
    <col min="9" max="9" width="6.85546875" style="128" customWidth="1"/>
    <col min="10" max="10" width="2" style="128" customWidth="1"/>
    <col min="11" max="11" width="11.42578125" style="128" customWidth="1"/>
    <col min="12" max="12" width="6.85546875" style="128" customWidth="1"/>
    <col min="13" max="13" width="9.140625" style="128" customWidth="1"/>
    <col min="14" max="14" width="11.42578125" style="128" customWidth="1"/>
    <col min="15" max="15" width="8.140625" style="126" customWidth="1"/>
    <col min="16" max="16" width="4.140625" style="126" customWidth="1"/>
    <col min="17" max="17" width="11.42578125" style="126" customWidth="1"/>
    <col min="18" max="18" width="6.85546875" style="119" customWidth="1"/>
    <col min="19" max="23" width="10.85546875" style="169"/>
    <col min="24" max="16384" width="10.85546875" style="168"/>
  </cols>
  <sheetData>
    <row r="2" spans="1:23" ht="39.75" customHeight="1">
      <c r="C2" s="1099" t="s">
        <v>271</v>
      </c>
      <c r="D2" s="1100"/>
      <c r="E2" s="1100"/>
      <c r="F2" s="1100"/>
      <c r="G2" s="1100"/>
      <c r="H2" s="1100"/>
      <c r="I2" s="1100"/>
      <c r="J2" s="1100"/>
      <c r="K2" s="1100"/>
      <c r="L2" s="1100"/>
      <c r="M2" s="1100"/>
      <c r="N2" s="1100"/>
      <c r="O2" s="1100"/>
      <c r="P2" s="1100"/>
      <c r="Q2" s="1100"/>
      <c r="R2" s="1101"/>
    </row>
    <row r="3" spans="1:23" ht="15.75" thickBot="1"/>
    <row r="4" spans="1:23" s="169" customFormat="1" ht="30" customHeight="1" thickBot="1">
      <c r="A4" s="146"/>
      <c r="B4" s="146"/>
      <c r="C4" s="1082" t="s">
        <v>106</v>
      </c>
      <c r="D4" s="1083"/>
      <c r="E4" s="1083"/>
      <c r="F4" s="1083"/>
      <c r="G4" s="1083"/>
      <c r="H4" s="1083"/>
      <c r="I4" s="1083"/>
      <c r="J4" s="1083"/>
      <c r="K4" s="1083"/>
      <c r="L4" s="1083"/>
      <c r="M4" s="1083"/>
      <c r="N4" s="1083"/>
      <c r="O4" s="1083"/>
      <c r="P4" s="1083"/>
      <c r="Q4" s="1083"/>
      <c r="R4" s="1083"/>
    </row>
    <row r="5" spans="1:23" s="169" customFormat="1" ht="15.75" thickBot="1">
      <c r="A5" s="133"/>
      <c r="B5" s="133"/>
      <c r="C5" s="12"/>
      <c r="D5" s="12"/>
      <c r="E5" s="12"/>
      <c r="F5" s="12"/>
      <c r="G5" s="12"/>
      <c r="H5" s="128"/>
      <c r="I5" s="128"/>
      <c r="J5" s="128"/>
      <c r="K5" s="128"/>
      <c r="L5" s="128"/>
      <c r="M5" s="128"/>
      <c r="N5" s="128"/>
      <c r="O5" s="128"/>
      <c r="P5" s="128"/>
      <c r="Q5" s="128"/>
      <c r="R5" s="12"/>
    </row>
    <row r="6" spans="1:23" ht="21" customHeight="1" thickBot="1">
      <c r="C6" s="12"/>
      <c r="D6" s="12"/>
      <c r="E6" s="1102" t="s">
        <v>37</v>
      </c>
      <c r="F6" s="1103"/>
      <c r="G6" s="1103"/>
      <c r="H6" s="1103"/>
      <c r="I6" s="1103"/>
      <c r="J6" s="1103"/>
      <c r="K6" s="1103"/>
      <c r="L6" s="1103"/>
      <c r="M6" s="1103"/>
      <c r="N6" s="1103"/>
      <c r="O6" s="1103"/>
      <c r="P6" s="1103"/>
      <c r="Q6" s="1103"/>
      <c r="R6" s="1104"/>
    </row>
    <row r="7" spans="1:23" ht="34.5" customHeight="1">
      <c r="C7" s="12"/>
      <c r="D7" s="12"/>
      <c r="E7" s="1105" t="s">
        <v>278</v>
      </c>
      <c r="F7" s="1105"/>
      <c r="G7" s="18"/>
      <c r="H7" s="1107" t="s">
        <v>279</v>
      </c>
      <c r="I7" s="1107"/>
      <c r="J7" s="18"/>
      <c r="K7" s="1108" t="s">
        <v>276</v>
      </c>
      <c r="L7" s="1109"/>
      <c r="M7" s="134"/>
      <c r="N7" s="1107" t="s">
        <v>280</v>
      </c>
      <c r="O7" s="1107"/>
      <c r="P7" s="136"/>
      <c r="Q7" s="1106" t="s">
        <v>281</v>
      </c>
      <c r="R7" s="1106"/>
    </row>
    <row r="8" spans="1:23" ht="21" customHeight="1">
      <c r="C8" s="12"/>
      <c r="D8" s="12"/>
      <c r="E8" s="1026"/>
      <c r="F8" s="1026"/>
      <c r="G8" s="18"/>
      <c r="H8" s="1120"/>
      <c r="I8" s="1120"/>
      <c r="J8" s="18"/>
      <c r="K8" s="667" t="s">
        <v>270</v>
      </c>
      <c r="L8" s="671" t="s">
        <v>269</v>
      </c>
      <c r="M8" s="134"/>
      <c r="N8" s="443" t="s">
        <v>185</v>
      </c>
      <c r="O8" s="673" t="s">
        <v>107</v>
      </c>
      <c r="P8" s="136"/>
      <c r="Q8" s="670" t="s">
        <v>185</v>
      </c>
      <c r="R8" s="673" t="s">
        <v>107</v>
      </c>
    </row>
    <row r="9" spans="1:23" s="170" customFormat="1" ht="15.75" thickBot="1">
      <c r="A9" s="134"/>
      <c r="B9" s="134"/>
      <c r="C9" s="134"/>
      <c r="D9" s="134"/>
      <c r="E9" s="134"/>
      <c r="F9" s="134"/>
      <c r="G9" s="134"/>
      <c r="H9" s="134"/>
      <c r="I9" s="134"/>
      <c r="J9" s="134"/>
      <c r="K9" s="134"/>
      <c r="L9" s="134"/>
      <c r="M9" s="134"/>
      <c r="N9" s="134"/>
      <c r="O9" s="134"/>
      <c r="P9" s="134"/>
      <c r="Q9" s="134"/>
      <c r="R9" s="134"/>
    </row>
    <row r="10" spans="1:23" s="172" customFormat="1" ht="30" customHeight="1" thickBot="1">
      <c r="A10" s="238"/>
      <c r="B10" s="238"/>
      <c r="C10" s="1082" t="s">
        <v>263</v>
      </c>
      <c r="D10" s="1083"/>
      <c r="E10" s="1083"/>
      <c r="F10" s="1083"/>
      <c r="G10" s="1083"/>
      <c r="H10" s="1083"/>
      <c r="I10" s="1083"/>
      <c r="J10" s="1083"/>
      <c r="K10" s="1083"/>
      <c r="L10" s="1083"/>
      <c r="M10" s="1083"/>
      <c r="N10" s="1083"/>
      <c r="O10" s="1083"/>
      <c r="P10" s="1083"/>
      <c r="Q10" s="1083"/>
      <c r="R10" s="1098"/>
      <c r="S10" s="171"/>
      <c r="T10" s="171"/>
      <c r="U10" s="171"/>
      <c r="V10" s="171"/>
      <c r="W10" s="171"/>
    </row>
    <row r="11" spans="1:23">
      <c r="A11" s="238"/>
      <c r="B11" s="238"/>
      <c r="C11" s="460" t="s">
        <v>104</v>
      </c>
      <c r="D11" s="12"/>
      <c r="E11" s="1113" t="e">
        <f ca="1">'Thermique (total)'!D22</f>
        <v>#N/A</v>
      </c>
      <c r="F11" s="1114"/>
      <c r="G11" s="261"/>
      <c r="H11" s="1117" t="e">
        <f ca="1">'Thermique (total)'!D21</f>
        <v>#N/A</v>
      </c>
      <c r="I11" s="1117"/>
      <c r="J11" s="262"/>
      <c r="K11" s="667" t="e">
        <f ca="1">'Thermique (total)'!D20</f>
        <v>#N/A</v>
      </c>
      <c r="L11" s="674" t="e">
        <f>'Thermique (total)'!C20</f>
        <v>#N/A</v>
      </c>
      <c r="M11" s="456"/>
      <c r="N11" s="461" t="e">
        <f ca="1">(E11-H11)</f>
        <v>#N/A</v>
      </c>
      <c r="O11" s="672" t="e">
        <f ca="1">-(1-E11/H11)</f>
        <v>#N/A</v>
      </c>
      <c r="Q11" s="667" t="e">
        <f ca="1">(E11-K11)</f>
        <v>#N/A</v>
      </c>
      <c r="R11" s="672" t="e">
        <f ca="1">-(1-E11/K11)</f>
        <v>#N/A</v>
      </c>
    </row>
    <row r="12" spans="1:23">
      <c r="A12" s="238"/>
      <c r="B12" s="238"/>
      <c r="C12" s="260" t="s">
        <v>109</v>
      </c>
      <c r="D12" s="12"/>
      <c r="E12" s="1095" t="e">
        <f ca="1">'Thermique (total)'!D41</f>
        <v>#N/A</v>
      </c>
      <c r="F12" s="1095"/>
      <c r="G12" s="261"/>
      <c r="H12" s="1116" t="e">
        <f ca="1">'Thermique (total)'!D40</f>
        <v>#N/A</v>
      </c>
      <c r="I12" s="1116"/>
      <c r="J12" s="262"/>
      <c r="K12" s="668" t="e">
        <f ca="1">'Thermique (total)'!D39</f>
        <v>#N/A</v>
      </c>
      <c r="L12" s="675" t="e">
        <f>'Thermique (total)'!C39</f>
        <v>#N/A</v>
      </c>
      <c r="M12" s="456"/>
      <c r="N12" s="444" t="e">
        <f ca="1">E12-H12</f>
        <v>#N/A</v>
      </c>
      <c r="O12" s="672" t="e">
        <f t="shared" ref="O12:O14" ca="1" si="0">-(1-E12/H12)</f>
        <v>#N/A</v>
      </c>
      <c r="Q12" s="668" t="e">
        <f ca="1">(E12-K12)</f>
        <v>#N/A</v>
      </c>
      <c r="R12" s="672" t="e">
        <f ca="1">-(1-E12/K12)</f>
        <v>#N/A</v>
      </c>
    </row>
    <row r="13" spans="1:23">
      <c r="C13" s="277" t="s">
        <v>184</v>
      </c>
      <c r="D13" s="264"/>
      <c r="E13" s="1095" t="e">
        <f ca="1">'Thermique (total)'!D60</f>
        <v>#N/A</v>
      </c>
      <c r="F13" s="1095"/>
      <c r="G13" s="265"/>
      <c r="H13" s="1116" t="e">
        <f ca="1">'Thermique (total)'!D59</f>
        <v>#N/A</v>
      </c>
      <c r="I13" s="1116"/>
      <c r="J13" s="268"/>
      <c r="K13" s="668" t="e">
        <f ca="1">'Thermique (total)'!D58</f>
        <v>#N/A</v>
      </c>
      <c r="L13" s="675" t="e">
        <f>'Thermique (total)'!C58</f>
        <v>#N/A</v>
      </c>
      <c r="M13" s="456"/>
      <c r="N13" s="446" t="e">
        <f ca="1">E13-H13</f>
        <v>#N/A</v>
      </c>
      <c r="O13" s="672" t="e">
        <f t="shared" ca="1" si="0"/>
        <v>#N/A</v>
      </c>
      <c r="Q13" s="668" t="e">
        <f ca="1">(E13-K13)</f>
        <v>#N/A</v>
      </c>
      <c r="R13" s="672" t="e">
        <f t="shared" ref="R13:R14" ca="1" si="1">-(1-E13/K13)</f>
        <v>#N/A</v>
      </c>
      <c r="S13" s="133"/>
    </row>
    <row r="14" spans="1:23" s="169" customFormat="1">
      <c r="A14" s="133"/>
      <c r="B14" s="133"/>
      <c r="C14" s="260" t="s">
        <v>206</v>
      </c>
      <c r="D14" s="12"/>
      <c r="E14" s="1118" t="e">
        <f ca="1">'Thermique (total)'!D77</f>
        <v>#N/A</v>
      </c>
      <c r="F14" s="1118"/>
      <c r="H14" s="1115" t="e">
        <f ca="1">'Thermique (total)'!D76</f>
        <v>#N/A</v>
      </c>
      <c r="I14" s="1115"/>
      <c r="J14" s="263"/>
      <c r="K14" s="669" t="e">
        <f ca="1">'Thermique (total)'!D75</f>
        <v>#N/A</v>
      </c>
      <c r="L14" s="675" t="e">
        <f>'Thermique (total)'!C75</f>
        <v>#N/A</v>
      </c>
      <c r="M14" s="456"/>
      <c r="N14" s="549" t="e">
        <f ca="1">E14-H14</f>
        <v>#N/A</v>
      </c>
      <c r="O14" s="672" t="e">
        <f t="shared" ca="1" si="0"/>
        <v>#N/A</v>
      </c>
      <c r="P14" s="126"/>
      <c r="Q14" s="669" t="e">
        <f ca="1">(E14-K14)</f>
        <v>#N/A</v>
      </c>
      <c r="R14" s="672" t="e">
        <f t="shared" ca="1" si="1"/>
        <v>#N/A</v>
      </c>
    </row>
    <row r="15" spans="1:23">
      <c r="I15" s="244"/>
      <c r="J15" s="129"/>
      <c r="K15" s="129"/>
      <c r="L15" s="129"/>
      <c r="M15" s="456"/>
      <c r="N15" s="242"/>
    </row>
    <row r="16" spans="1:23">
      <c r="A16" s="1112"/>
      <c r="B16" s="431"/>
      <c r="C16" s="440" t="s">
        <v>105</v>
      </c>
      <c r="D16" s="253"/>
      <c r="E16" s="1065" t="e">
        <f ca="1">E11/INDEX(Données!F13:U13,MATCH(999999,Données!F13:U13)-1)</f>
        <v>#N/A</v>
      </c>
      <c r="F16" s="1065"/>
      <c r="G16" s="133"/>
      <c r="H16" s="1079" t="e">
        <f ca="1">H11/INDEX(Données!F13:U13,MATCH(999999,Données!F13:U13)-2)</f>
        <v>#N/A</v>
      </c>
      <c r="I16" s="1079"/>
      <c r="J16" s="244"/>
      <c r="K16" s="244"/>
      <c r="L16" s="244"/>
      <c r="M16" s="456"/>
      <c r="N16" s="234" t="e">
        <f ca="1">E16-H16</f>
        <v>#N/A</v>
      </c>
      <c r="O16" s="447" t="e">
        <f ca="1">-(1-E16/H16)</f>
        <v>#N/A</v>
      </c>
    </row>
    <row r="17" spans="1:23">
      <c r="A17" s="1112"/>
      <c r="B17" s="431"/>
      <c r="C17" s="440" t="s">
        <v>119</v>
      </c>
      <c r="D17" s="12"/>
      <c r="E17" s="1088" t="e">
        <f ca="1">E12/INDEX(Données!F13:U13,MATCH(999999,Données!F13:U13)-1)</f>
        <v>#N/A</v>
      </c>
      <c r="F17" s="1088"/>
      <c r="G17" s="606"/>
      <c r="H17" s="1077" t="e">
        <f ca="1">H12/INDEX(Données!F13:U13,MATCH(999999,Données!F13:U13)-2)</f>
        <v>#N/A</v>
      </c>
      <c r="I17" s="1077"/>
      <c r="J17" s="456"/>
      <c r="K17" s="456"/>
      <c r="M17" s="456"/>
      <c r="N17" s="452" t="e">
        <f ca="1">E17-H17</f>
        <v>#N/A</v>
      </c>
      <c r="O17" s="447" t="e">
        <f t="shared" ref="O17:O18" ca="1" si="2">-(1-E17/H17)</f>
        <v>#N/A</v>
      </c>
    </row>
    <row r="18" spans="1:23">
      <c r="A18" s="1112"/>
      <c r="B18" s="431"/>
      <c r="C18" s="440" t="s">
        <v>189</v>
      </c>
      <c r="D18" s="12"/>
      <c r="E18" s="1066" t="e">
        <f ca="1">E13/INDEX(Données!F13:U13,MATCH(999999,Données!F13:U13)-1)</f>
        <v>#N/A</v>
      </c>
      <c r="F18" s="1066"/>
      <c r="G18" s="449"/>
      <c r="H18" s="1078" t="e">
        <f ca="1">H13/INDEX(Données!F13:U13,MATCH(999999,Données!F13:U13)-2)</f>
        <v>#N/A</v>
      </c>
      <c r="I18" s="1078"/>
      <c r="J18" s="240"/>
      <c r="K18" s="240"/>
      <c r="M18" s="240"/>
      <c r="N18" s="234" t="e">
        <f ca="1">E18-H18</f>
        <v>#N/A</v>
      </c>
      <c r="O18" s="447" t="e">
        <f t="shared" ca="1" si="2"/>
        <v>#N/A</v>
      </c>
    </row>
    <row r="19" spans="1:23" ht="8.25" customHeight="1">
      <c r="A19" s="1112"/>
      <c r="B19" s="431"/>
      <c r="C19" s="432"/>
      <c r="D19" s="12"/>
      <c r="E19" s="135"/>
      <c r="F19" s="135"/>
      <c r="G19" s="133"/>
      <c r="H19" s="129"/>
      <c r="I19" s="129"/>
      <c r="J19" s="129"/>
      <c r="K19" s="129"/>
      <c r="M19" s="129"/>
      <c r="N19" s="274"/>
      <c r="O19" s="136"/>
    </row>
    <row r="20" spans="1:23">
      <c r="C20" s="440" t="s">
        <v>117</v>
      </c>
      <c r="D20" s="12"/>
      <c r="E20" s="1066" t="e">
        <f ca="1">E11/INDEX(Données!F11:U11,MATCH(999999,Données!F11:U11)-1)</f>
        <v>#N/A</v>
      </c>
      <c r="F20" s="1066"/>
      <c r="G20" s="133"/>
      <c r="H20" s="1080" t="e">
        <f ca="1">H11/INDEX(Données!F11:U11,MATCH(999999,Données!F11:U11)-2)</f>
        <v>#N/A</v>
      </c>
      <c r="I20" s="1080"/>
      <c r="J20" s="245"/>
      <c r="K20" s="245"/>
      <c r="M20" s="245"/>
      <c r="N20" s="234" t="e">
        <f ca="1">E20-H20</f>
        <v>#N/A</v>
      </c>
      <c r="O20" s="447" t="e">
        <f ca="1">-(1-E20/H20)</f>
        <v>#N/A</v>
      </c>
    </row>
    <row r="21" spans="1:23">
      <c r="C21" s="440" t="s">
        <v>118</v>
      </c>
      <c r="D21" s="12"/>
      <c r="E21" s="1066" t="e">
        <f ca="1">E12/INDEX(Données!F11:U11,MATCH(999999,Données!F11:U11)-1)</f>
        <v>#N/A</v>
      </c>
      <c r="F21" s="1066"/>
      <c r="G21" s="133"/>
      <c r="H21" s="1080" t="e">
        <f ca="1">H12/INDEX(Données!F11:U11,MATCH(999999,Données!F11:U11)-2)</f>
        <v>#N/A</v>
      </c>
      <c r="I21" s="1080"/>
      <c r="J21" s="246"/>
      <c r="K21" s="246"/>
      <c r="L21" s="246"/>
      <c r="M21" s="246"/>
      <c r="N21" s="234" t="e">
        <f ca="1">E21-H21</f>
        <v>#N/A</v>
      </c>
      <c r="O21" s="447" t="e">
        <f t="shared" ref="O21:O22" ca="1" si="3">-(1-E21/H21)</f>
        <v>#N/A</v>
      </c>
    </row>
    <row r="22" spans="1:23">
      <c r="C22" s="440" t="s">
        <v>190</v>
      </c>
      <c r="D22" s="12"/>
      <c r="E22" s="1066" t="e">
        <f ca="1">E13/INDEX(Données!F11:U11,MATCH(999999,Données!F11:U11)-1)</f>
        <v>#N/A</v>
      </c>
      <c r="F22" s="1066"/>
      <c r="G22" s="133"/>
      <c r="H22" s="1080" t="e">
        <f ca="1">H13/INDEX(Données!F11:U11,MATCH(999999,Données!F11:U11)-2)</f>
        <v>#N/A</v>
      </c>
      <c r="I22" s="1080"/>
      <c r="J22" s="246"/>
      <c r="K22" s="246"/>
      <c r="L22" s="246"/>
      <c r="M22" s="246"/>
      <c r="N22" s="234" t="e">
        <f ca="1">E22-H22</f>
        <v>#N/A</v>
      </c>
      <c r="O22" s="447" t="e">
        <f t="shared" ca="1" si="3"/>
        <v>#N/A</v>
      </c>
    </row>
    <row r="23" spans="1:23" ht="8.25" customHeight="1">
      <c r="C23" s="88"/>
      <c r="D23" s="133"/>
      <c r="E23" s="133"/>
      <c r="F23" s="133"/>
      <c r="G23" s="133"/>
      <c r="H23" s="133"/>
      <c r="I23" s="133"/>
      <c r="J23" s="133"/>
      <c r="K23" s="133"/>
      <c r="L23" s="133"/>
      <c r="M23" s="133"/>
      <c r="N23" s="133"/>
      <c r="O23" s="133"/>
      <c r="S23" s="133"/>
    </row>
    <row r="24" spans="1:23">
      <c r="C24" s="440" t="s">
        <v>187</v>
      </c>
      <c r="D24" s="12"/>
      <c r="E24" s="1119" t="e">
        <f>INDEX(Climat!C39:R39,MATCH(999999,Climat!C40:R40)-1)</f>
        <v>#N/A</v>
      </c>
      <c r="F24" s="1119"/>
      <c r="G24" s="821"/>
      <c r="H24" s="1121" t="e">
        <f>INDEX(Climat!C39:R39,MATCH(999999,Climat!C40:R40)-2)</f>
        <v>#N/A</v>
      </c>
      <c r="I24" s="1121"/>
      <c r="J24" s="458"/>
      <c r="K24" s="458"/>
      <c r="L24" s="458"/>
      <c r="M24" s="458"/>
      <c r="N24" s="459" t="e">
        <f>E24-H24</f>
        <v>#N/A</v>
      </c>
      <c r="O24" s="447" t="e">
        <f>-(1-E24/H24)</f>
        <v>#N/A</v>
      </c>
    </row>
    <row r="25" spans="1:23">
      <c r="C25" s="441" t="s">
        <v>186</v>
      </c>
      <c r="D25" s="12"/>
      <c r="E25" s="1111" t="e">
        <f>INDEX(Listes!C70:R70,MATCH(999999,Listes!C70:R70)-1)</f>
        <v>#N/A</v>
      </c>
      <c r="F25" s="1111"/>
      <c r="G25" s="133"/>
      <c r="H25" s="1111" t="e">
        <f>INDEX(Listes!C70:R70,MATCH(999999,Listes!C70:R70)-2)</f>
        <v>#N/A</v>
      </c>
      <c r="I25" s="1111"/>
      <c r="J25" s="247"/>
      <c r="K25" s="247"/>
      <c r="L25" s="247"/>
      <c r="M25" s="247"/>
      <c r="N25" s="254" t="e">
        <f>E25-H25</f>
        <v>#N/A</v>
      </c>
      <c r="O25" s="721" t="e">
        <f>-(1-E25/H25)</f>
        <v>#N/A</v>
      </c>
    </row>
    <row r="26" spans="1:23" ht="29.45" customHeight="1" thickBot="1">
      <c r="C26" s="133"/>
      <c r="D26" s="133"/>
      <c r="E26" s="133"/>
      <c r="F26" s="133"/>
      <c r="G26" s="133"/>
      <c r="H26" s="133"/>
      <c r="I26" s="133"/>
      <c r="J26" s="133"/>
      <c r="K26" s="133"/>
      <c r="L26" s="133"/>
      <c r="M26" s="133"/>
      <c r="N26" s="133"/>
      <c r="O26" s="133"/>
      <c r="P26" s="133"/>
      <c r="Q26" s="133"/>
      <c r="R26" s="133"/>
      <c r="S26" s="133"/>
      <c r="T26" s="133"/>
    </row>
    <row r="27" spans="1:23" s="172" customFormat="1" ht="30" customHeight="1" thickBot="1">
      <c r="A27" s="121"/>
      <c r="B27" s="121"/>
      <c r="C27" s="1082" t="s">
        <v>26</v>
      </c>
      <c r="D27" s="1083"/>
      <c r="E27" s="1083"/>
      <c r="F27" s="1083"/>
      <c r="G27" s="1083"/>
      <c r="H27" s="1084"/>
      <c r="I27" s="1084"/>
      <c r="J27" s="1083"/>
      <c r="K27" s="1083"/>
      <c r="L27" s="1083"/>
      <c r="M27" s="1083"/>
      <c r="N27" s="1083"/>
      <c r="O27" s="1083"/>
      <c r="P27" s="1083"/>
      <c r="Q27" s="1083"/>
      <c r="R27" s="1083"/>
      <c r="S27" s="171"/>
      <c r="T27" s="171"/>
      <c r="U27" s="171"/>
      <c r="V27" s="171"/>
      <c r="W27" s="171"/>
    </row>
    <row r="28" spans="1:23">
      <c r="C28" s="460" t="s">
        <v>104</v>
      </c>
      <c r="D28" s="12"/>
      <c r="E28" s="1085" t="e">
        <f ca="1">Electricité!D25</f>
        <v>#N/A</v>
      </c>
      <c r="F28" s="1085"/>
      <c r="G28" s="265"/>
      <c r="H28" s="1090" t="e">
        <f ca="1">Electricité!D24</f>
        <v>#N/A</v>
      </c>
      <c r="I28" s="1090"/>
      <c r="J28" s="244"/>
      <c r="K28" s="667" t="e">
        <f ca="1">Electricité!D23</f>
        <v>#N/A</v>
      </c>
      <c r="L28" s="674" t="e">
        <f>Electricité!C23</f>
        <v>#N/A</v>
      </c>
      <c r="M28" s="244"/>
      <c r="N28" s="461" t="e">
        <f ca="1">(E28-H28)</f>
        <v>#N/A</v>
      </c>
      <c r="O28" s="672" t="e">
        <f ca="1">-(1-E28/H28)</f>
        <v>#N/A</v>
      </c>
      <c r="P28" s="136"/>
      <c r="Q28" s="667" t="e">
        <f ca="1">(E28-K28)</f>
        <v>#N/A</v>
      </c>
      <c r="R28" s="672" t="e">
        <f ca="1">-(1-E28/K28)</f>
        <v>#N/A</v>
      </c>
    </row>
    <row r="29" spans="1:23">
      <c r="C29" s="260" t="s">
        <v>109</v>
      </c>
      <c r="D29" s="12"/>
      <c r="E29" s="1067" t="e">
        <f ca="1">Electricité!D46</f>
        <v>#N/A</v>
      </c>
      <c r="F29" s="1067"/>
      <c r="G29" s="265"/>
      <c r="H29" s="1090" t="e">
        <f ca="1">Electricité!D45</f>
        <v>#N/A</v>
      </c>
      <c r="I29" s="1090"/>
      <c r="J29" s="255"/>
      <c r="K29" s="668" t="e">
        <f ca="1">Electricité!D44</f>
        <v>#N/A</v>
      </c>
      <c r="L29" s="675" t="e">
        <f>Electricité!C44</f>
        <v>#N/A</v>
      </c>
      <c r="M29" s="255"/>
      <c r="N29" s="444" t="e">
        <f ca="1">E29-H29</f>
        <v>#N/A</v>
      </c>
      <c r="O29" s="672" t="e">
        <f t="shared" ref="O29:O31" ca="1" si="4">-(1-E29/H29)</f>
        <v>#N/A</v>
      </c>
      <c r="P29" s="136"/>
      <c r="Q29" s="668" t="e">
        <f ca="1">(E29-K29)</f>
        <v>#N/A</v>
      </c>
      <c r="R29" s="672" t="e">
        <f ca="1">-(1-E29/K29)</f>
        <v>#N/A</v>
      </c>
    </row>
    <row r="30" spans="1:23">
      <c r="C30" s="277" t="s">
        <v>184</v>
      </c>
      <c r="D30" s="12"/>
      <c r="E30" s="1067" t="e">
        <f ca="1">Electricité!D67</f>
        <v>#N/A</v>
      </c>
      <c r="F30" s="1067"/>
      <c r="G30" s="265"/>
      <c r="H30" s="1090" t="e">
        <f ca="1">Electricité!D66</f>
        <v>#N/A</v>
      </c>
      <c r="I30" s="1090"/>
      <c r="J30" s="255"/>
      <c r="K30" s="668" t="e">
        <f ca="1">Electricité!D65</f>
        <v>#N/A</v>
      </c>
      <c r="L30" s="675" t="e">
        <f>Electricité!C65</f>
        <v>#N/A</v>
      </c>
      <c r="M30" s="255"/>
      <c r="N30" s="446" t="e">
        <f ca="1">E30-H30</f>
        <v>#N/A</v>
      </c>
      <c r="O30" s="672" t="e">
        <f t="shared" ca="1" si="4"/>
        <v>#N/A</v>
      </c>
      <c r="P30" s="136"/>
      <c r="Q30" s="668" t="e">
        <f ca="1">(E30-K30)</f>
        <v>#N/A</v>
      </c>
      <c r="R30" s="672" t="e">
        <f t="shared" ref="R30:R31" ca="1" si="5">-(1-E30/K30)</f>
        <v>#N/A</v>
      </c>
    </row>
    <row r="31" spans="1:23">
      <c r="C31" s="260" t="s">
        <v>206</v>
      </c>
      <c r="D31" s="12"/>
      <c r="E31" s="1086" t="e">
        <f ca="1">Electricité!D90</f>
        <v>#N/A</v>
      </c>
      <c r="F31" s="1087"/>
      <c r="G31" s="265"/>
      <c r="H31" s="1093" t="e">
        <f ca="1">Electricité!D89</f>
        <v>#N/A</v>
      </c>
      <c r="I31" s="1093"/>
      <c r="J31" s="256"/>
      <c r="K31" s="669" t="e">
        <f ca="1">Electricité!D88</f>
        <v>#N/A</v>
      </c>
      <c r="L31" s="675" t="e">
        <f>Electricité!C88</f>
        <v>#N/A</v>
      </c>
      <c r="M31" s="256"/>
      <c r="N31" s="549" t="e">
        <f ca="1">E31-H31</f>
        <v>#N/A</v>
      </c>
      <c r="O31" s="672" t="e">
        <f t="shared" ca="1" si="4"/>
        <v>#N/A</v>
      </c>
      <c r="P31" s="136"/>
      <c r="Q31" s="669" t="e">
        <f ca="1">(E31-K31)</f>
        <v>#N/A</v>
      </c>
      <c r="R31" s="672" t="e">
        <f t="shared" ca="1" si="5"/>
        <v>#N/A</v>
      </c>
    </row>
    <row r="32" spans="1:23" s="167" customFormat="1">
      <c r="A32" s="133"/>
      <c r="B32" s="133"/>
      <c r="C32" s="173"/>
      <c r="D32" s="133"/>
      <c r="E32" s="133"/>
      <c r="F32" s="133"/>
      <c r="G32" s="133"/>
      <c r="H32" s="133"/>
      <c r="I32" s="133"/>
      <c r="J32" s="129"/>
      <c r="K32" s="129"/>
      <c r="L32" s="129"/>
      <c r="M32" s="129"/>
      <c r="N32" s="129"/>
      <c r="O32" s="282"/>
      <c r="P32" s="129"/>
      <c r="Q32" s="129"/>
      <c r="R32" s="133"/>
    </row>
    <row r="33" spans="1:23">
      <c r="C33" s="450" t="s">
        <v>105</v>
      </c>
      <c r="D33" s="12"/>
      <c r="E33" s="1065" t="e">
        <f ca="1">E28/INDEX(Données!F13:U13,MATCH(999999,Données!F13:U13)-1)</f>
        <v>#N/A</v>
      </c>
      <c r="F33" s="1065"/>
      <c r="G33" s="12"/>
      <c r="H33" s="1079" t="e">
        <f ca="1">H28/INDEX(Données!F13:U13,MATCH(999999,Données!F13:U13)-1)</f>
        <v>#N/A</v>
      </c>
      <c r="I33" s="1079"/>
      <c r="J33" s="244"/>
      <c r="K33" s="244"/>
      <c r="L33" s="244"/>
      <c r="M33" s="244"/>
      <c r="N33" s="234" t="e">
        <f ca="1">E33-H33</f>
        <v>#N/A</v>
      </c>
      <c r="O33" s="447" t="e">
        <f ca="1">-(1-E33/H33)</f>
        <v>#N/A</v>
      </c>
      <c r="P33" s="129"/>
      <c r="Q33" s="129"/>
      <c r="R33" s="133"/>
    </row>
    <row r="34" spans="1:23">
      <c r="C34" s="450" t="s">
        <v>119</v>
      </c>
      <c r="D34" s="12"/>
      <c r="E34" s="1088" t="e">
        <f ca="1">E29/INDEX(Données!F13:U13,MATCH(999999,Données!F13:U13)-1)</f>
        <v>#N/A</v>
      </c>
      <c r="F34" s="1088"/>
      <c r="G34" s="451"/>
      <c r="H34" s="1081" t="e">
        <f ca="1">H29/INDEX(Données!F13:U13,MATCH(999999,Données!F13:U13)-1)</f>
        <v>#N/A</v>
      </c>
      <c r="I34" s="1081"/>
      <c r="J34" s="257"/>
      <c r="K34" s="257"/>
      <c r="L34" s="257"/>
      <c r="M34" s="257"/>
      <c r="N34" s="452" t="e">
        <f ca="1">E34-H34</f>
        <v>#N/A</v>
      </c>
      <c r="O34" s="447" t="e">
        <f ca="1">-(1-E34/H34)</f>
        <v>#N/A</v>
      </c>
      <c r="P34" s="129"/>
      <c r="Q34" s="129"/>
      <c r="R34" s="133"/>
    </row>
    <row r="35" spans="1:23">
      <c r="C35" s="440" t="s">
        <v>189</v>
      </c>
      <c r="D35" s="12"/>
      <c r="E35" s="1088" t="e">
        <f ca="1">E30/INDEX(Données!F13:U13,MATCH(999999,Données!F13:U13)-1)</f>
        <v>#N/A</v>
      </c>
      <c r="F35" s="1088"/>
      <c r="G35" s="451"/>
      <c r="H35" s="1081" t="e">
        <f ca="1">H30/INDEX(Données!F13:U13,MATCH(999999,Données!F13:U13)-1)</f>
        <v>#N/A</v>
      </c>
      <c r="I35" s="1081"/>
      <c r="J35" s="605"/>
      <c r="K35" s="605"/>
      <c r="L35" s="605"/>
      <c r="M35" s="605"/>
      <c r="N35" s="452" t="e">
        <f ca="1">E35-H35</f>
        <v>#N/A</v>
      </c>
      <c r="O35" s="447" t="e">
        <f t="shared" ref="O35" ca="1" si="6">-(1-E35/H35)</f>
        <v>#N/A</v>
      </c>
      <c r="P35" s="129"/>
      <c r="Q35" s="129"/>
      <c r="R35" s="133"/>
    </row>
    <row r="36" spans="1:23" ht="8.25" customHeight="1">
      <c r="C36" s="53"/>
      <c r="E36" s="159"/>
      <c r="F36" s="159"/>
      <c r="G36" s="12"/>
      <c r="J36" s="129"/>
      <c r="K36" s="129"/>
      <c r="L36" s="129"/>
      <c r="M36" s="129"/>
      <c r="N36" s="236"/>
      <c r="O36" s="276"/>
      <c r="P36" s="129"/>
      <c r="Q36" s="129"/>
      <c r="R36" s="133"/>
    </row>
    <row r="37" spans="1:23">
      <c r="C37" s="450" t="s">
        <v>117</v>
      </c>
      <c r="E37" s="1066" t="e">
        <f ca="1">E28/INDEX(Données!F11:U11,MATCH(999999,Données!F11:U11)-1)</f>
        <v>#N/A</v>
      </c>
      <c r="F37" s="1066"/>
      <c r="G37" s="253"/>
      <c r="H37" s="1080" t="e">
        <f ca="1">H28/INDEX(Données!F11:U11,MATCH(999999,Données!F11:U11)-2)</f>
        <v>#N/A</v>
      </c>
      <c r="I37" s="1080"/>
      <c r="J37" s="258"/>
      <c r="K37" s="258"/>
      <c r="L37" s="258"/>
      <c r="M37" s="258"/>
      <c r="N37" s="234" t="e">
        <f ca="1">E37-H37</f>
        <v>#N/A</v>
      </c>
      <c r="O37" s="447" t="e">
        <f ca="1">-(1-E37/H37)</f>
        <v>#N/A</v>
      </c>
      <c r="P37" s="129"/>
      <c r="Q37" s="129"/>
      <c r="R37" s="133"/>
    </row>
    <row r="38" spans="1:23">
      <c r="C38" s="450" t="s">
        <v>120</v>
      </c>
      <c r="E38" s="1065" t="e">
        <f ca="1">E29/INDEX(Données!F11:U11,MATCH(999999,Données!F11:U11)-1)</f>
        <v>#N/A</v>
      </c>
      <c r="F38" s="1065"/>
      <c r="G38" s="12"/>
      <c r="H38" s="1079" t="e">
        <f ca="1">H29/INDEX(Données!F11:U11,MATCH(999999,Données!F11:U11)-2)</f>
        <v>#N/A</v>
      </c>
      <c r="I38" s="1079"/>
      <c r="J38" s="259"/>
      <c r="K38" s="259"/>
      <c r="L38" s="259"/>
      <c r="M38" s="259"/>
      <c r="N38" s="234" t="e">
        <f ca="1">E38-H38</f>
        <v>#N/A</v>
      </c>
      <c r="O38" s="447" t="e">
        <f ca="1">-(1-E38/H38)</f>
        <v>#N/A</v>
      </c>
      <c r="P38" s="129"/>
      <c r="Q38" s="129"/>
      <c r="R38" s="133"/>
    </row>
    <row r="39" spans="1:23">
      <c r="C39" s="440" t="s">
        <v>190</v>
      </c>
      <c r="E39" s="1065" t="e">
        <f ca="1">E30/INDEX(Données!F11:U11,MATCH(999999,Données!F11:U11)-1)</f>
        <v>#N/A</v>
      </c>
      <c r="F39" s="1065"/>
      <c r="G39" s="12"/>
      <c r="H39" s="1079" t="e">
        <f ca="1">H30/INDEX(Données!F11:U11,MATCH(999999,Données!F11:U11)-2)</f>
        <v>#N/A</v>
      </c>
      <c r="I39" s="1079"/>
      <c r="J39" s="259"/>
      <c r="K39" s="259"/>
      <c r="L39" s="259"/>
      <c r="M39" s="259"/>
      <c r="N39" s="452" t="e">
        <f ca="1">E39-H39</f>
        <v>#N/A</v>
      </c>
      <c r="O39" s="447" t="e">
        <f t="shared" ref="O39" ca="1" si="7">-(1-E39/H39)</f>
        <v>#N/A</v>
      </c>
      <c r="P39" s="129"/>
      <c r="Q39" s="129"/>
      <c r="R39" s="133"/>
    </row>
    <row r="40" spans="1:23" ht="30" customHeight="1" thickBot="1">
      <c r="G40" s="12"/>
    </row>
    <row r="41" spans="1:23" s="172" customFormat="1" ht="30" customHeight="1" thickBot="1">
      <c r="A41" s="121"/>
      <c r="B41" s="121"/>
      <c r="C41" s="1082" t="s">
        <v>264</v>
      </c>
      <c r="D41" s="1083"/>
      <c r="E41" s="1083"/>
      <c r="F41" s="1083"/>
      <c r="G41" s="1083"/>
      <c r="H41" s="1084"/>
      <c r="I41" s="1084"/>
      <c r="J41" s="1083"/>
      <c r="K41" s="1084"/>
      <c r="L41" s="1084"/>
      <c r="M41" s="1083"/>
      <c r="N41" s="1083"/>
      <c r="O41" s="1083"/>
      <c r="P41" s="1083"/>
      <c r="Q41" s="1083"/>
      <c r="R41" s="1083"/>
      <c r="S41" s="171"/>
      <c r="T41" s="171"/>
      <c r="U41" s="171"/>
      <c r="V41" s="171"/>
      <c r="W41" s="171"/>
    </row>
    <row r="42" spans="1:23">
      <c r="C42" s="460" t="s">
        <v>104</v>
      </c>
      <c r="E42" s="1085" t="e">
        <f ca="1">E11+E28</f>
        <v>#N/A</v>
      </c>
      <c r="F42" s="1085"/>
      <c r="G42" s="133"/>
      <c r="H42" s="1090" t="e">
        <f ca="1">H28+H11</f>
        <v>#N/A</v>
      </c>
      <c r="I42" s="1090"/>
      <c r="J42" s="243"/>
      <c r="K42" s="1068" t="e">
        <f ca="1">K43+K44</f>
        <v>#N/A</v>
      </c>
      <c r="L42" s="1068"/>
      <c r="M42" s="243"/>
      <c r="N42" s="461" t="e">
        <f ca="1">(E42-H42)</f>
        <v>#N/A</v>
      </c>
      <c r="O42" s="672" t="e">
        <f ca="1">-(1-E42/H42)</f>
        <v>#N/A</v>
      </c>
      <c r="Q42" s="667" t="e">
        <f t="shared" ref="Q42:Q53" ca="1" si="8">(E42-K42)</f>
        <v>#N/A</v>
      </c>
      <c r="R42" s="672" t="e">
        <f ca="1">-(1-E42/K42)</f>
        <v>#N/A</v>
      </c>
    </row>
    <row r="43" spans="1:23">
      <c r="C43" s="239" t="s">
        <v>121</v>
      </c>
      <c r="E43" s="430" t="e">
        <f ca="1">E11</f>
        <v>#N/A</v>
      </c>
      <c r="F43" s="429" t="e">
        <f ca="1">E43/E42</f>
        <v>#N/A</v>
      </c>
      <c r="G43" s="269"/>
      <c r="H43" s="677" t="e">
        <f ca="1">H11</f>
        <v>#N/A</v>
      </c>
      <c r="I43" s="429" t="e">
        <f ca="1">H43/H42</f>
        <v>#N/A</v>
      </c>
      <c r="J43" s="271"/>
      <c r="K43" s="640" t="e">
        <f ca="1">K11</f>
        <v>#N/A</v>
      </c>
      <c r="L43" s="429" t="e">
        <f ca="1">K43/K42</f>
        <v>#N/A</v>
      </c>
      <c r="M43" s="271"/>
      <c r="N43" s="280" t="e">
        <f ca="1">(E43-H43)</f>
        <v>#N/A</v>
      </c>
      <c r="O43" s="681" t="e">
        <f ca="1">(E43-H43)/H43</f>
        <v>#N/A</v>
      </c>
      <c r="P43" s="665"/>
      <c r="Q43" s="280" t="e">
        <f t="shared" ca="1" si="8"/>
        <v>#N/A</v>
      </c>
      <c r="R43" s="681" t="e">
        <f ca="1">(E43-K43)/K43</f>
        <v>#N/A</v>
      </c>
    </row>
    <row r="44" spans="1:23">
      <c r="C44" s="239" t="s">
        <v>122</v>
      </c>
      <c r="E44" s="430" t="e">
        <f ca="1">E28</f>
        <v>#N/A</v>
      </c>
      <c r="F44" s="429" t="e">
        <f ca="1">E44/E42</f>
        <v>#N/A</v>
      </c>
      <c r="G44" s="133"/>
      <c r="H44" s="676" t="e">
        <f ca="1">H28</f>
        <v>#N/A</v>
      </c>
      <c r="I44" s="429" t="e">
        <f ca="1">H44/H42</f>
        <v>#N/A</v>
      </c>
      <c r="J44" s="271"/>
      <c r="K44" s="678" t="e">
        <f ca="1">K28</f>
        <v>#N/A</v>
      </c>
      <c r="L44" s="679" t="e">
        <f ca="1">K44/K42</f>
        <v>#N/A</v>
      </c>
      <c r="M44" s="271"/>
      <c r="N44" s="280" t="e">
        <f t="shared" ref="N44:N53" ca="1" si="9">(E44-H44)</f>
        <v>#N/A</v>
      </c>
      <c r="O44" s="681" t="e">
        <f t="shared" ref="O44:O53" ca="1" si="10">(E44-H44)/H44</f>
        <v>#N/A</v>
      </c>
      <c r="P44" s="665"/>
      <c r="Q44" s="280" t="e">
        <f t="shared" ca="1" si="8"/>
        <v>#N/A</v>
      </c>
      <c r="R44" s="681" t="e">
        <f ca="1">(E44-K44)/K44</f>
        <v>#N/A</v>
      </c>
    </row>
    <row r="45" spans="1:23">
      <c r="C45" s="260" t="s">
        <v>109</v>
      </c>
      <c r="E45" s="1067" t="e">
        <f ca="1">E12+E29</f>
        <v>#N/A</v>
      </c>
      <c r="F45" s="1067"/>
      <c r="G45" s="133"/>
      <c r="H45" s="1090" t="e">
        <f ca="1">H29+H12</f>
        <v>#N/A</v>
      </c>
      <c r="I45" s="1090"/>
      <c r="J45" s="255"/>
      <c r="K45" s="1068" t="e">
        <f ca="1">K46+K47</f>
        <v>#N/A</v>
      </c>
      <c r="L45" s="1068"/>
      <c r="M45" s="255"/>
      <c r="N45" s="445" t="e">
        <f t="shared" ca="1" si="9"/>
        <v>#N/A</v>
      </c>
      <c r="O45" s="672" t="e">
        <f ca="1">-(1-E45/H45)</f>
        <v>#N/A</v>
      </c>
      <c r="P45" s="665"/>
      <c r="Q45" s="667" t="e">
        <f t="shared" ca="1" si="8"/>
        <v>#N/A</v>
      </c>
      <c r="R45" s="672" t="e">
        <f ca="1">-(1-E45/K45)</f>
        <v>#N/A</v>
      </c>
    </row>
    <row r="46" spans="1:23">
      <c r="C46" s="239" t="s">
        <v>256</v>
      </c>
      <c r="D46" s="133"/>
      <c r="E46" s="430" t="e">
        <f ca="1">E12</f>
        <v>#N/A</v>
      </c>
      <c r="F46" s="429" t="e">
        <f ca="1">E46/E45</f>
        <v>#N/A</v>
      </c>
      <c r="G46" s="269"/>
      <c r="H46" s="677" t="e">
        <f ca="1">H12</f>
        <v>#N/A</v>
      </c>
      <c r="I46" s="429" t="e">
        <f ca="1">H46/H45</f>
        <v>#N/A</v>
      </c>
      <c r="J46" s="22"/>
      <c r="K46" s="640" t="e">
        <f ca="1">K12</f>
        <v>#N/A</v>
      </c>
      <c r="L46" s="429" t="e">
        <f ca="1">K46/K45</f>
        <v>#N/A</v>
      </c>
      <c r="M46" s="22"/>
      <c r="N46" s="280" t="e">
        <f t="shared" ca="1" si="9"/>
        <v>#N/A</v>
      </c>
      <c r="O46" s="681" t="e">
        <f t="shared" ca="1" si="10"/>
        <v>#N/A</v>
      </c>
      <c r="P46" s="665"/>
      <c r="Q46" s="280" t="e">
        <f t="shared" ca="1" si="8"/>
        <v>#N/A</v>
      </c>
      <c r="R46" s="681" t="e">
        <f ca="1">(E46-K46)/K46</f>
        <v>#N/A</v>
      </c>
      <c r="S46" s="133"/>
      <c r="T46" s="133"/>
      <c r="U46" s="133"/>
    </row>
    <row r="47" spans="1:23">
      <c r="C47" s="239" t="s">
        <v>257</v>
      </c>
      <c r="D47" s="133"/>
      <c r="E47" s="430" t="e">
        <f ca="1">E29</f>
        <v>#N/A</v>
      </c>
      <c r="F47" s="429" t="e">
        <f ca="1">E47/E45</f>
        <v>#N/A</v>
      </c>
      <c r="G47" s="133"/>
      <c r="H47" s="676" t="e">
        <f ca="1">H29</f>
        <v>#N/A</v>
      </c>
      <c r="I47" s="429" t="e">
        <f ca="1">H47/H45</f>
        <v>#N/A</v>
      </c>
      <c r="J47" s="272"/>
      <c r="K47" s="678" t="e">
        <f ca="1">K29</f>
        <v>#N/A</v>
      </c>
      <c r="L47" s="679" t="e">
        <f ca="1">K47/K45</f>
        <v>#N/A</v>
      </c>
      <c r="M47" s="272"/>
      <c r="N47" s="280" t="e">
        <f t="shared" ca="1" si="9"/>
        <v>#N/A</v>
      </c>
      <c r="O47" s="681" t="e">
        <f t="shared" ca="1" si="10"/>
        <v>#N/A</v>
      </c>
      <c r="P47" s="665"/>
      <c r="Q47" s="280" t="e">
        <f t="shared" ca="1" si="8"/>
        <v>#N/A</v>
      </c>
      <c r="R47" s="681" t="e">
        <f ca="1">(E47-K47)/K47</f>
        <v>#N/A</v>
      </c>
    </row>
    <row r="48" spans="1:23">
      <c r="C48" s="277" t="s">
        <v>184</v>
      </c>
      <c r="E48" s="1067" t="e">
        <f ca="1">E13+E30</f>
        <v>#N/A</v>
      </c>
      <c r="F48" s="1067"/>
      <c r="G48" s="133"/>
      <c r="H48" s="1090" t="e">
        <f ca="1">H30+H13</f>
        <v>#N/A</v>
      </c>
      <c r="I48" s="1090"/>
      <c r="J48" s="255"/>
      <c r="K48" s="1068" t="e">
        <f ca="1">K49+K50</f>
        <v>#N/A</v>
      </c>
      <c r="L48" s="1068"/>
      <c r="M48" s="255"/>
      <c r="N48" s="445" t="e">
        <f t="shared" ca="1" si="9"/>
        <v>#N/A</v>
      </c>
      <c r="O48" s="672" t="e">
        <f ca="1">-(1-E48/H48)</f>
        <v>#N/A</v>
      </c>
      <c r="P48" s="665"/>
      <c r="Q48" s="667" t="e">
        <f t="shared" ca="1" si="8"/>
        <v>#N/A</v>
      </c>
      <c r="R48" s="672" t="e">
        <f ca="1">-(1-E48/K48)</f>
        <v>#N/A</v>
      </c>
    </row>
    <row r="49" spans="3:18">
      <c r="C49" s="239" t="s">
        <v>258</v>
      </c>
      <c r="E49" s="430" t="e">
        <f ca="1">E13</f>
        <v>#N/A</v>
      </c>
      <c r="F49" s="429" t="e">
        <f ca="1">E49/E48</f>
        <v>#N/A</v>
      </c>
      <c r="G49" s="269"/>
      <c r="H49" s="677" t="e">
        <f ca="1">H13</f>
        <v>#N/A</v>
      </c>
      <c r="I49" s="429" t="e">
        <f ca="1">H49/H48</f>
        <v>#N/A</v>
      </c>
      <c r="J49" s="22"/>
      <c r="K49" s="640" t="e">
        <f ca="1">K13</f>
        <v>#N/A</v>
      </c>
      <c r="L49" s="429" t="e">
        <f ca="1">K49/K48</f>
        <v>#N/A</v>
      </c>
      <c r="M49" s="22"/>
      <c r="N49" s="280" t="e">
        <f t="shared" ca="1" si="9"/>
        <v>#N/A</v>
      </c>
      <c r="O49" s="681" t="e">
        <f t="shared" ca="1" si="10"/>
        <v>#N/A</v>
      </c>
      <c r="P49" s="665"/>
      <c r="Q49" s="280" t="e">
        <f t="shared" ca="1" si="8"/>
        <v>#N/A</v>
      </c>
      <c r="R49" s="681" t="e">
        <f ca="1">(E49-K49)/K49</f>
        <v>#N/A</v>
      </c>
    </row>
    <row r="50" spans="3:18">
      <c r="C50" s="239" t="s">
        <v>259</v>
      </c>
      <c r="E50" s="430" t="e">
        <f ca="1">E30</f>
        <v>#N/A</v>
      </c>
      <c r="F50" s="429" t="e">
        <f ca="1">E50/E48</f>
        <v>#N/A</v>
      </c>
      <c r="G50" s="133"/>
      <c r="H50" s="676" t="e">
        <f ca="1">H30</f>
        <v>#N/A</v>
      </c>
      <c r="I50" s="429" t="e">
        <f ca="1">H50/H48</f>
        <v>#N/A</v>
      </c>
      <c r="J50" s="272"/>
      <c r="K50" s="678" t="e">
        <f ca="1">K30</f>
        <v>#N/A</v>
      </c>
      <c r="L50" s="679" t="e">
        <f ca="1">K50/K48</f>
        <v>#N/A</v>
      </c>
      <c r="M50" s="272"/>
      <c r="N50" s="280" t="e">
        <f t="shared" ca="1" si="9"/>
        <v>#N/A</v>
      </c>
      <c r="O50" s="681" t="e">
        <f t="shared" ca="1" si="10"/>
        <v>#N/A</v>
      </c>
      <c r="P50" s="665"/>
      <c r="Q50" s="280" t="e">
        <f t="shared" ca="1" si="8"/>
        <v>#N/A</v>
      </c>
      <c r="R50" s="681" t="e">
        <f ca="1">(E50-K50)/K50</f>
        <v>#N/A</v>
      </c>
    </row>
    <row r="51" spans="3:18">
      <c r="C51" s="260" t="s">
        <v>206</v>
      </c>
      <c r="E51" s="1092" t="e">
        <f ca="1">E52*F46+E53*F47</f>
        <v>#N/A</v>
      </c>
      <c r="F51" s="1092"/>
      <c r="G51" s="279"/>
      <c r="H51" s="1089" t="e">
        <f ca="1">H52*(H43/H42)+H53*(H44/H42)</f>
        <v>#N/A</v>
      </c>
      <c r="I51" s="1089"/>
      <c r="J51" s="129"/>
      <c r="K51" s="1091" t="e">
        <f ca="1">K52*(K43/K42)+K53*(K44/K42)</f>
        <v>#N/A</v>
      </c>
      <c r="L51" s="1091"/>
      <c r="M51" s="129"/>
      <c r="N51" s="453" t="e">
        <f t="shared" ca="1" si="9"/>
        <v>#N/A</v>
      </c>
      <c r="O51" s="672" t="e">
        <f ca="1">-(1-E51/H51)</f>
        <v>#N/A</v>
      </c>
      <c r="P51" s="665"/>
      <c r="Q51" s="680" t="e">
        <f t="shared" ca="1" si="8"/>
        <v>#N/A</v>
      </c>
      <c r="R51" s="672" t="e">
        <f ca="1">-(1-E51/K51)</f>
        <v>#N/A</v>
      </c>
    </row>
    <row r="52" spans="3:18">
      <c r="C52" s="239" t="s">
        <v>123</v>
      </c>
      <c r="E52" s="1110" t="e">
        <f ca="1">E46/E43</f>
        <v>#N/A</v>
      </c>
      <c r="F52" s="1110"/>
      <c r="G52" s="269"/>
      <c r="H52" s="1069" t="e">
        <f ca="1">H46/H43</f>
        <v>#N/A</v>
      </c>
      <c r="I52" s="1069"/>
      <c r="J52" s="129"/>
      <c r="K52" s="1069" t="e">
        <f ca="1">K14</f>
        <v>#N/A</v>
      </c>
      <c r="L52" s="1069"/>
      <c r="M52" s="129"/>
      <c r="N52" s="442" t="e">
        <f t="shared" ca="1" si="9"/>
        <v>#N/A</v>
      </c>
      <c r="O52" s="681" t="e">
        <f t="shared" ca="1" si="10"/>
        <v>#N/A</v>
      </c>
      <c r="P52" s="665"/>
      <c r="Q52" s="442" t="e">
        <f t="shared" ca="1" si="8"/>
        <v>#N/A</v>
      </c>
      <c r="R52" s="681" t="e">
        <f ca="1">(E52-K52)/K52</f>
        <v>#N/A</v>
      </c>
    </row>
    <row r="53" spans="3:18">
      <c r="C53" s="239" t="s">
        <v>124</v>
      </c>
      <c r="E53" s="1110" t="e">
        <f ca="1">E47/E44</f>
        <v>#N/A</v>
      </c>
      <c r="F53" s="1110"/>
      <c r="G53" s="133"/>
      <c r="H53" s="1069" t="e">
        <f ca="1">H47/H44</f>
        <v>#N/A</v>
      </c>
      <c r="I53" s="1069"/>
      <c r="J53" s="272"/>
      <c r="K53" s="1069" t="e">
        <f ca="1">K31</f>
        <v>#N/A</v>
      </c>
      <c r="L53" s="1069"/>
      <c r="M53" s="272"/>
      <c r="N53" s="442" t="e">
        <f t="shared" ca="1" si="9"/>
        <v>#N/A</v>
      </c>
      <c r="O53" s="681" t="e">
        <f t="shared" ca="1" si="10"/>
        <v>#N/A</v>
      </c>
      <c r="P53" s="665"/>
      <c r="Q53" s="442" t="e">
        <f t="shared" ca="1" si="8"/>
        <v>#N/A</v>
      </c>
      <c r="R53" s="681" t="e">
        <f ca="1">(E53-K53)/K53</f>
        <v>#N/A</v>
      </c>
    </row>
    <row r="54" spans="3:18">
      <c r="C54" s="133"/>
      <c r="D54" s="133"/>
      <c r="E54" s="133"/>
      <c r="F54" s="133"/>
      <c r="G54" s="133"/>
      <c r="J54" s="129"/>
      <c r="K54" s="129"/>
      <c r="L54" s="129"/>
      <c r="M54" s="129"/>
      <c r="N54" s="235"/>
      <c r="O54" s="281"/>
    </row>
    <row r="55" spans="3:18">
      <c r="C55" s="450" t="s">
        <v>105</v>
      </c>
      <c r="D55" s="12"/>
      <c r="E55" s="1066" t="e">
        <f ca="1">E16+E33</f>
        <v>#N/A</v>
      </c>
      <c r="F55" s="1066"/>
      <c r="G55" s="270"/>
      <c r="H55" s="1078" t="e">
        <f ca="1">H16+H33</f>
        <v>#N/A</v>
      </c>
      <c r="I55" s="1078"/>
      <c r="J55" s="240"/>
      <c r="K55" s="240"/>
      <c r="L55" s="240"/>
      <c r="M55" s="240"/>
      <c r="N55" s="234" t="e">
        <f ca="1">E55-H55</f>
        <v>#N/A</v>
      </c>
      <c r="O55" s="447" t="e">
        <f ca="1">-(1-E55/H55)</f>
        <v>#N/A</v>
      </c>
    </row>
    <row r="56" spans="3:18">
      <c r="C56" s="450" t="s">
        <v>119</v>
      </c>
      <c r="D56" s="12"/>
      <c r="E56" s="1088" t="e">
        <f ca="1">E17+E34</f>
        <v>#N/A</v>
      </c>
      <c r="F56" s="1088"/>
      <c r="G56" s="455"/>
      <c r="H56" s="1077" t="e">
        <f t="shared" ref="H56:H59" ca="1" si="11">H17+H34</f>
        <v>#N/A</v>
      </c>
      <c r="I56" s="1077"/>
      <c r="J56" s="456"/>
      <c r="K56" s="456"/>
      <c r="L56" s="456"/>
      <c r="M56" s="456"/>
      <c r="N56" s="452" t="e">
        <f ca="1">E56-H56</f>
        <v>#N/A</v>
      </c>
      <c r="O56" s="447" t="e">
        <f ca="1">-(1-E56/H56)</f>
        <v>#N/A</v>
      </c>
    </row>
    <row r="57" spans="3:18">
      <c r="C57" s="440" t="s">
        <v>189</v>
      </c>
      <c r="D57" s="12"/>
      <c r="E57" s="1066" t="e">
        <f ca="1">E18+E35</f>
        <v>#N/A</v>
      </c>
      <c r="F57" s="1066"/>
      <c r="G57" s="270"/>
      <c r="H57" s="1078" t="e">
        <f t="shared" ca="1" si="11"/>
        <v>#N/A</v>
      </c>
      <c r="I57" s="1078"/>
      <c r="J57" s="273"/>
      <c r="K57" s="273"/>
      <c r="L57" s="273"/>
      <c r="M57" s="273"/>
      <c r="N57" s="234" t="e">
        <f ca="1">E57-H57</f>
        <v>#N/A</v>
      </c>
      <c r="O57" s="447" t="e">
        <f ca="1">-(1-E57/H57)</f>
        <v>#N/A</v>
      </c>
    </row>
    <row r="58" spans="3:18" ht="8.25" customHeight="1">
      <c r="E58" s="448"/>
      <c r="F58" s="448"/>
      <c r="G58" s="449"/>
      <c r="H58" s="449"/>
      <c r="I58" s="449"/>
      <c r="J58" s="133"/>
      <c r="K58" s="133"/>
      <c r="L58" s="133"/>
      <c r="M58" s="133"/>
      <c r="N58" s="133"/>
      <c r="O58" s="281"/>
    </row>
    <row r="59" spans="3:18">
      <c r="C59" s="450" t="s">
        <v>117</v>
      </c>
      <c r="E59" s="1066" t="e">
        <f ca="1">E20+E37</f>
        <v>#N/A</v>
      </c>
      <c r="F59" s="1066"/>
      <c r="G59" s="270"/>
      <c r="H59" s="1078" t="e">
        <f t="shared" ca="1" si="11"/>
        <v>#N/A</v>
      </c>
      <c r="I59" s="1078"/>
      <c r="J59" s="240"/>
      <c r="K59" s="240"/>
      <c r="L59" s="240"/>
      <c r="M59" s="240"/>
      <c r="N59" s="234" t="e">
        <f ca="1">E59-H59</f>
        <v>#N/A</v>
      </c>
      <c r="O59" s="447" t="e">
        <f ca="1">-(1-E59/H59)</f>
        <v>#N/A</v>
      </c>
    </row>
    <row r="60" spans="3:18">
      <c r="C60" s="450" t="s">
        <v>120</v>
      </c>
      <c r="E60" s="1066" t="e">
        <f ca="1">E21+E38</f>
        <v>#N/A</v>
      </c>
      <c r="F60" s="1066"/>
      <c r="G60" s="270"/>
      <c r="H60" s="1078" t="e">
        <f ca="1">H21+H38</f>
        <v>#N/A</v>
      </c>
      <c r="I60" s="1078"/>
      <c r="J60" s="273"/>
      <c r="K60" s="273"/>
      <c r="L60" s="273"/>
      <c r="M60" s="273"/>
      <c r="N60" s="234" t="e">
        <f ca="1">E60-H60</f>
        <v>#N/A</v>
      </c>
      <c r="O60" s="447" t="e">
        <f ca="1">-(1-E60/H60)</f>
        <v>#N/A</v>
      </c>
    </row>
    <row r="61" spans="3:18">
      <c r="C61" s="440" t="s">
        <v>190</v>
      </c>
      <c r="E61" s="1066" t="e">
        <f ca="1">E22+E39</f>
        <v>#N/A</v>
      </c>
      <c r="F61" s="1066"/>
      <c r="G61" s="270"/>
      <c r="H61" s="1078" t="e">
        <f ca="1">H22+H39</f>
        <v>#N/A</v>
      </c>
      <c r="I61" s="1078"/>
      <c r="J61" s="273"/>
      <c r="K61" s="273"/>
      <c r="L61" s="273"/>
      <c r="M61" s="273"/>
      <c r="N61" s="234" t="e">
        <f ca="1">E61-H61</f>
        <v>#N/A</v>
      </c>
      <c r="O61" s="447" t="e">
        <f ca="1">-(1-E61/H61)</f>
        <v>#N/A</v>
      </c>
    </row>
    <row r="62" spans="3:18" ht="8.25" customHeight="1">
      <c r="C62" s="133"/>
      <c r="D62" s="133"/>
      <c r="E62" s="133"/>
      <c r="F62" s="133"/>
      <c r="G62" s="133"/>
      <c r="H62" s="133"/>
      <c r="I62" s="133"/>
      <c r="J62" s="133"/>
      <c r="K62" s="133"/>
      <c r="L62" s="133"/>
      <c r="M62" s="133"/>
      <c r="N62" s="133"/>
      <c r="O62" s="133"/>
    </row>
    <row r="63" spans="3:18">
      <c r="C63" s="450" t="s">
        <v>196</v>
      </c>
      <c r="E63" s="1088" t="e">
        <f ca="1">E59/INDEX(Données!F12:U12,MATCH(999999,Données!F11:U11)-1)</f>
        <v>#N/A</v>
      </c>
      <c r="F63" s="1088"/>
      <c r="G63" s="455"/>
      <c r="H63" s="1077" t="e">
        <f ca="1">H59/INDEX(Données!F12:U12,MATCH(999999,Données!F12:U12)-2)</f>
        <v>#N/A</v>
      </c>
      <c r="I63" s="1077"/>
      <c r="J63" s="456"/>
      <c r="K63" s="456"/>
      <c r="L63" s="456"/>
      <c r="M63" s="456"/>
      <c r="N63" s="452" t="e">
        <f ca="1">E63-H63</f>
        <v>#N/A</v>
      </c>
      <c r="O63" s="447" t="e">
        <f ca="1">-(1-E63/H63)</f>
        <v>#N/A</v>
      </c>
    </row>
    <row r="64" spans="3:18">
      <c r="C64" s="450" t="s">
        <v>197</v>
      </c>
      <c r="E64" s="1088" t="e">
        <f ca="1">E60/INDEX(Données!F12:U12,MATCH(999999,Données!F12:U12)-1)</f>
        <v>#N/A</v>
      </c>
      <c r="F64" s="1088"/>
      <c r="G64" s="455"/>
      <c r="H64" s="1077" t="e">
        <f ca="1">H60/INDEX(Données!F12:U12,MATCH(999999,Données!F12:U12)-2)</f>
        <v>#N/A</v>
      </c>
      <c r="I64" s="1077"/>
      <c r="J64" s="456"/>
      <c r="K64" s="456"/>
      <c r="L64" s="456"/>
      <c r="M64" s="456"/>
      <c r="N64" s="452" t="e">
        <f ca="1">E64-H64</f>
        <v>#N/A</v>
      </c>
      <c r="O64" s="447" t="e">
        <f ca="1">-(1-E64/H64)</f>
        <v>#N/A</v>
      </c>
    </row>
    <row r="65" spans="1:23">
      <c r="C65" s="440" t="s">
        <v>195</v>
      </c>
      <c r="E65" s="1088" t="e">
        <f ca="1">E61/INDEX(Données!F12:U12,MATCH(999999,Données!F12:U12)-1)</f>
        <v>#N/A</v>
      </c>
      <c r="F65" s="1088"/>
      <c r="G65" s="455"/>
      <c r="H65" s="1077" t="e">
        <f ca="1">H61/INDEX(Données!F12:U12,MATCH(999999,Données!F12:U12)-2)</f>
        <v>#N/A</v>
      </c>
      <c r="I65" s="1077"/>
      <c r="J65" s="456"/>
      <c r="K65" s="456"/>
      <c r="L65" s="456"/>
      <c r="M65" s="456"/>
      <c r="N65" s="452" t="e">
        <f ca="1">E65-H65</f>
        <v>#N/A</v>
      </c>
      <c r="O65" s="447" t="e">
        <f ca="1">-(1-E65/H65)</f>
        <v>#N/A</v>
      </c>
    </row>
    <row r="66" spans="1:23" ht="30.6" customHeight="1" thickBot="1">
      <c r="G66" s="12"/>
    </row>
    <row r="67" spans="1:23" s="172" customFormat="1" ht="30" customHeight="1" thickBot="1">
      <c r="A67" s="121"/>
      <c r="B67" s="121"/>
      <c r="C67" s="1082" t="s">
        <v>92</v>
      </c>
      <c r="D67" s="1083"/>
      <c r="E67" s="1083"/>
      <c r="F67" s="1083"/>
      <c r="G67" s="1083"/>
      <c r="H67" s="1084"/>
      <c r="I67" s="1084"/>
      <c r="J67" s="1083"/>
      <c r="K67" s="1083"/>
      <c r="L67" s="1083"/>
      <c r="M67" s="1083"/>
      <c r="N67" s="1083"/>
      <c r="O67" s="1083"/>
      <c r="P67" s="1083"/>
      <c r="Q67" s="1083"/>
      <c r="R67" s="1083"/>
      <c r="S67" s="171"/>
      <c r="T67" s="171"/>
      <c r="U67" s="171"/>
      <c r="V67" s="171"/>
      <c r="W67" s="171"/>
    </row>
    <row r="68" spans="1:23">
      <c r="C68" s="462" t="s">
        <v>125</v>
      </c>
      <c r="E68" s="1085" t="e">
        <f ca="1">Eau!D25</f>
        <v>#N/A</v>
      </c>
      <c r="F68" s="1085"/>
      <c r="G68" s="12"/>
      <c r="H68" s="1090" t="e">
        <f ca="1">Eau!D24</f>
        <v>#N/A</v>
      </c>
      <c r="I68" s="1090"/>
      <c r="J68" s="240"/>
      <c r="K68" s="667" t="e">
        <f ca="1">Eau!D23</f>
        <v>#N/A</v>
      </c>
      <c r="L68" s="675" t="e">
        <f>Eau!C23</f>
        <v>#N/A</v>
      </c>
      <c r="M68" s="240"/>
      <c r="N68" s="461" t="e">
        <f ca="1">(E68-H68)</f>
        <v>#N/A</v>
      </c>
      <c r="O68" s="672" t="e">
        <f ca="1">-(1-E68/H68)</f>
        <v>#N/A</v>
      </c>
      <c r="Q68" s="667" t="e">
        <f ca="1">(E68-K68)</f>
        <v>#N/A</v>
      </c>
      <c r="R68" s="672" t="e">
        <f ca="1">-(1-E68/K68)</f>
        <v>#N/A</v>
      </c>
    </row>
    <row r="69" spans="1:23">
      <c r="C69" s="260" t="s">
        <v>109</v>
      </c>
      <c r="E69" s="1067" t="e">
        <f ca="1">Eau!D46</f>
        <v>#N/A</v>
      </c>
      <c r="F69" s="1067"/>
      <c r="G69" s="12"/>
      <c r="H69" s="1090" t="e">
        <f ca="1">Eau!D45</f>
        <v>#N/A</v>
      </c>
      <c r="I69" s="1090"/>
      <c r="J69" s="241"/>
      <c r="K69" s="668" t="e">
        <f ca="1">Eau!D44</f>
        <v>#N/A</v>
      </c>
      <c r="L69" s="675" t="e">
        <f>Eau!C44</f>
        <v>#N/A</v>
      </c>
      <c r="M69" s="241"/>
      <c r="N69" s="444" t="e">
        <f ca="1">E69-H69</f>
        <v>#N/A</v>
      </c>
      <c r="O69" s="672" t="e">
        <f t="shared" ref="O69:O71" ca="1" si="12">-(1-E69/H69)</f>
        <v>#N/A</v>
      </c>
      <c r="Q69" s="668" t="e">
        <f ca="1">(E69-K69)</f>
        <v>#N/A</v>
      </c>
      <c r="R69" s="672" t="e">
        <f ca="1">-(1-E69/K69)</f>
        <v>#N/A</v>
      </c>
    </row>
    <row r="70" spans="1:23">
      <c r="A70" s="119"/>
      <c r="B70" s="119"/>
      <c r="C70" s="277" t="s">
        <v>184</v>
      </c>
      <c r="D70" s="264"/>
      <c r="E70" s="1067" t="e">
        <f ca="1">Eau!D67</f>
        <v>#N/A</v>
      </c>
      <c r="F70" s="1067"/>
      <c r="G70" s="284"/>
      <c r="H70" s="1090" t="e">
        <f ca="1">Eau!D66</f>
        <v>#N/A</v>
      </c>
      <c r="I70" s="1090"/>
      <c r="J70" s="285"/>
      <c r="K70" s="668" t="e">
        <f ca="1">Eau!D65</f>
        <v>#N/A</v>
      </c>
      <c r="L70" s="675" t="e">
        <f>Eau!C65</f>
        <v>#N/A</v>
      </c>
      <c r="M70" s="285"/>
      <c r="N70" s="446" t="e">
        <f ca="1">E70-H70</f>
        <v>#N/A</v>
      </c>
      <c r="O70" s="672" t="e">
        <f t="shared" ca="1" si="12"/>
        <v>#N/A</v>
      </c>
      <c r="Q70" s="668" t="e">
        <f ca="1">(E70-K70)</f>
        <v>#N/A</v>
      </c>
      <c r="R70" s="672" t="e">
        <f t="shared" ref="R70:R71" ca="1" si="13">-(1-E70/K70)</f>
        <v>#N/A</v>
      </c>
      <c r="T70" s="454"/>
    </row>
    <row r="71" spans="1:23">
      <c r="C71" s="260" t="s">
        <v>207</v>
      </c>
      <c r="E71" s="1092" t="e">
        <f ca="1">Eau!D89</f>
        <v>#N/A</v>
      </c>
      <c r="F71" s="1092"/>
      <c r="G71" s="12"/>
      <c r="H71" s="1093" t="e">
        <f ca="1">Eau!D88</f>
        <v>#N/A</v>
      </c>
      <c r="I71" s="1093"/>
      <c r="J71" s="267"/>
      <c r="K71" s="669" t="e">
        <f ca="1">Eau!D87</f>
        <v>#N/A</v>
      </c>
      <c r="L71" s="675">
        <f>Eau!C87</f>
        <v>0</v>
      </c>
      <c r="M71" s="267"/>
      <c r="N71" s="549" t="e">
        <f ca="1">E71-H71</f>
        <v>#N/A</v>
      </c>
      <c r="O71" s="672" t="e">
        <f t="shared" ca="1" si="12"/>
        <v>#N/A</v>
      </c>
      <c r="Q71" s="669" t="e">
        <f ca="1">(E71-K71)</f>
        <v>#N/A</v>
      </c>
      <c r="R71" s="672" t="e">
        <f t="shared" ca="1" si="13"/>
        <v>#N/A</v>
      </c>
      <c r="T71" s="454"/>
    </row>
    <row r="72" spans="1:23">
      <c r="E72" s="252"/>
      <c r="F72" s="252"/>
      <c r="G72" s="12"/>
      <c r="H72" s="247"/>
      <c r="I72" s="247"/>
      <c r="J72" s="241"/>
      <c r="K72" s="241"/>
      <c r="L72" s="241"/>
      <c r="M72" s="241"/>
      <c r="N72" s="235"/>
      <c r="O72" s="276"/>
      <c r="Q72" s="136"/>
      <c r="R72" s="135"/>
    </row>
    <row r="73" spans="1:23">
      <c r="C73" s="450" t="s">
        <v>191</v>
      </c>
      <c r="D73" s="12"/>
      <c r="E73" s="1066" t="e">
        <f ca="1">(E68/INDEX(Données!F13:U13,MATCH(999999,Données!F13:U13)-1))*1000</f>
        <v>#N/A</v>
      </c>
      <c r="F73" s="1066"/>
      <c r="G73" s="227"/>
      <c r="H73" s="1072" t="e">
        <f ca="1">(H68/INDEX(Données!F13:U13,MATCH(999999,Données!F13:U13)-2))*1000</f>
        <v>#N/A</v>
      </c>
      <c r="I73" s="1072"/>
      <c r="J73" s="241"/>
      <c r="K73" s="241"/>
      <c r="L73" s="241"/>
      <c r="M73" s="241"/>
      <c r="N73" s="234" t="e">
        <f ca="1">E73-H73</f>
        <v>#N/A</v>
      </c>
      <c r="O73" s="447" t="e">
        <f ca="1">-(1-E73/H73)</f>
        <v>#N/A</v>
      </c>
      <c r="Q73" s="136"/>
      <c r="R73" s="135"/>
    </row>
    <row r="74" spans="1:23">
      <c r="C74" s="450" t="s">
        <v>119</v>
      </c>
      <c r="D74" s="12"/>
      <c r="E74" s="1088" t="e">
        <f ca="1">E69/INDEX(Données!F13:U13,MATCH(999999,Données!F13:U13)-1)</f>
        <v>#N/A</v>
      </c>
      <c r="F74" s="1088"/>
      <c r="G74" s="270"/>
      <c r="H74" s="1076" t="e">
        <f ca="1">H69/INDEX(Données!F13:U13,MATCH(999999,Données!F13:U13)-2)</f>
        <v>#N/A</v>
      </c>
      <c r="I74" s="1076"/>
      <c r="J74" s="273"/>
      <c r="K74" s="273"/>
      <c r="L74" s="273"/>
      <c r="M74" s="273"/>
      <c r="N74" s="452" t="e">
        <f ca="1">E74-H74</f>
        <v>#N/A</v>
      </c>
      <c r="O74" s="447" t="e">
        <f ca="1">-(1-E74/H74)</f>
        <v>#N/A</v>
      </c>
      <c r="Q74" s="136"/>
      <c r="R74" s="135"/>
    </row>
    <row r="75" spans="1:23">
      <c r="C75" s="440" t="s">
        <v>189</v>
      </c>
      <c r="D75" s="12"/>
      <c r="E75" s="1088" t="e">
        <f ca="1">E70/INDEX(Données!F13:U13,MATCH(999999,Données!F13:U13)-1)</f>
        <v>#N/A</v>
      </c>
      <c r="F75" s="1088"/>
      <c r="G75" s="455"/>
      <c r="H75" s="1076" t="e">
        <f ca="1">H70/INDEX(Données!F13:U13,MATCH(999999,Données!F13:U13)-2)</f>
        <v>#N/A</v>
      </c>
      <c r="I75" s="1076"/>
      <c r="J75" s="456"/>
      <c r="K75" s="456"/>
      <c r="L75" s="456"/>
      <c r="M75" s="456"/>
      <c r="N75" s="234" t="e">
        <f ca="1">E75-H75</f>
        <v>#N/A</v>
      </c>
      <c r="O75" s="447" t="e">
        <f ca="1">-(1-E75/H75)</f>
        <v>#N/A</v>
      </c>
      <c r="Q75" s="136"/>
      <c r="R75" s="135"/>
    </row>
    <row r="76" spans="1:23" ht="6" customHeight="1">
      <c r="E76" s="448"/>
      <c r="F76" s="448"/>
      <c r="G76" s="449"/>
      <c r="H76" s="449"/>
      <c r="I76" s="449"/>
      <c r="J76" s="133"/>
      <c r="K76" s="133"/>
      <c r="L76" s="133"/>
      <c r="M76" s="133"/>
      <c r="N76" s="133"/>
      <c r="O76" s="281"/>
      <c r="Q76" s="136"/>
      <c r="R76" s="135"/>
    </row>
    <row r="77" spans="1:23">
      <c r="C77" s="450" t="s">
        <v>192</v>
      </c>
      <c r="E77" s="1066" t="e">
        <f ca="1">(E68/INDEX(Données!F11:U11,MATCH(999999,Données!F11:U11)-1))*1000</f>
        <v>#N/A</v>
      </c>
      <c r="F77" s="1066"/>
      <c r="G77" s="12"/>
      <c r="H77" s="1075" t="e">
        <f ca="1">(H68/INDEX(Données!F11:U11,MATCH(999999,Données!F11:U11)-2))*1000</f>
        <v>#N/A</v>
      </c>
      <c r="I77" s="1075"/>
      <c r="J77" s="247"/>
      <c r="K77" s="247"/>
      <c r="L77" s="247"/>
      <c r="M77" s="247"/>
      <c r="N77" s="234" t="e">
        <f ca="1">E77-H77</f>
        <v>#N/A</v>
      </c>
      <c r="O77" s="447" t="e">
        <f ca="1">-(1-E77/H77)</f>
        <v>#N/A</v>
      </c>
      <c r="Q77" s="136"/>
      <c r="R77" s="135"/>
    </row>
    <row r="78" spans="1:23">
      <c r="A78" s="119"/>
      <c r="B78" s="119"/>
      <c r="C78" s="450" t="s">
        <v>120</v>
      </c>
      <c r="E78" s="1065" t="e">
        <f ca="1">E69/INDEX(Données!F11:U11,MATCH(999999,Données!F11:U11)-1)</f>
        <v>#N/A</v>
      </c>
      <c r="F78" s="1065"/>
      <c r="G78" s="12"/>
      <c r="H78" s="1074" t="e">
        <f ca="1">H69/INDEX(Données!F11:U11,MATCH(999999,Données!F11:U11)-2)</f>
        <v>#N/A</v>
      </c>
      <c r="I78" s="1074"/>
      <c r="J78" s="241"/>
      <c r="K78" s="241"/>
      <c r="L78" s="241"/>
      <c r="M78" s="241"/>
      <c r="N78" s="234" t="e">
        <f ca="1">E78-H78</f>
        <v>#N/A</v>
      </c>
      <c r="O78" s="447" t="e">
        <f ca="1">-(1-E78/H78)</f>
        <v>#N/A</v>
      </c>
      <c r="Q78" s="136"/>
      <c r="R78" s="135"/>
    </row>
    <row r="79" spans="1:23">
      <c r="C79" s="440" t="s">
        <v>190</v>
      </c>
      <c r="E79" s="1088" t="e">
        <f ca="1">E70/INDEX(Données!F11:U11,MATCH(999999,Données!F11:U11)-1)</f>
        <v>#N/A</v>
      </c>
      <c r="F79" s="1088"/>
      <c r="G79" s="451"/>
      <c r="H79" s="1073" t="e">
        <f ca="1">H70/INDEX(Données!F11:U11,MATCH(999999,Données!F11:U11)-2)</f>
        <v>#N/A</v>
      </c>
      <c r="I79" s="1073"/>
      <c r="J79" s="456"/>
      <c r="K79" s="456"/>
      <c r="L79" s="456"/>
      <c r="M79" s="456"/>
      <c r="N79" s="452" t="e">
        <f ca="1">E79-H79</f>
        <v>#N/A</v>
      </c>
      <c r="O79" s="447" t="e">
        <f ca="1">-(1-E79/H79)</f>
        <v>#N/A</v>
      </c>
      <c r="Q79" s="136"/>
      <c r="R79" s="135"/>
    </row>
    <row r="80" spans="1:23" ht="6.75" customHeight="1">
      <c r="C80" s="168"/>
      <c r="D80" s="168"/>
      <c r="E80" s="168"/>
      <c r="F80" s="168"/>
      <c r="G80" s="168"/>
      <c r="H80" s="168"/>
      <c r="I80" s="168"/>
      <c r="J80" s="168"/>
      <c r="K80" s="168"/>
      <c r="L80" s="168"/>
      <c r="M80" s="168"/>
      <c r="N80" s="133"/>
      <c r="O80" s="133"/>
      <c r="Q80" s="136"/>
      <c r="R80" s="135"/>
    </row>
    <row r="81" spans="1:18">
      <c r="C81" s="450" t="s">
        <v>193</v>
      </c>
      <c r="E81" s="1066" t="e">
        <f ca="1">E77/INDEX(Données!F12:U12,MATCH(999999,Données!F12:U12)-1)</f>
        <v>#N/A</v>
      </c>
      <c r="F81" s="1066"/>
      <c r="G81" s="12"/>
      <c r="H81" s="1072" t="e">
        <f ca="1">H77/INDEX(Données!F12:U12,MATCH(999999,Données!F12:U12)-2)</f>
        <v>#N/A</v>
      </c>
      <c r="I81" s="1072"/>
      <c r="J81" s="247"/>
      <c r="K81" s="247"/>
      <c r="L81" s="247"/>
      <c r="M81" s="247"/>
      <c r="N81" s="234" t="e">
        <f ca="1">E81-H81</f>
        <v>#N/A</v>
      </c>
      <c r="O81" s="447" t="e">
        <f ca="1">-(1-E81/H81)</f>
        <v>#N/A</v>
      </c>
      <c r="Q81" s="136"/>
      <c r="R81" s="135"/>
    </row>
    <row r="82" spans="1:18">
      <c r="C82" s="450" t="s">
        <v>194</v>
      </c>
      <c r="E82" s="1096" t="e">
        <f ca="1">E78/INDEX(Données!F12:U12,MATCH(999999,Données!F12:U12)-1)</f>
        <v>#N/A</v>
      </c>
      <c r="F82" s="1096"/>
      <c r="G82" s="12"/>
      <c r="H82" s="1071" t="e">
        <f ca="1">H78/INDEX(Données!F12:U12,MATCH(999999,Données!F12:U12)-2)</f>
        <v>#N/A</v>
      </c>
      <c r="I82" s="1071"/>
      <c r="J82" s="241"/>
      <c r="K82" s="241"/>
      <c r="L82" s="241"/>
      <c r="M82" s="241"/>
      <c r="N82" s="452" t="e">
        <f ca="1">E82-H82</f>
        <v>#N/A</v>
      </c>
      <c r="O82" s="447" t="e">
        <f ca="1">-(1-E82/H82)</f>
        <v>#N/A</v>
      </c>
      <c r="Q82" s="136"/>
      <c r="R82" s="135"/>
    </row>
    <row r="83" spans="1:18">
      <c r="C83" s="440" t="s">
        <v>195</v>
      </c>
      <c r="E83" s="1097" t="e">
        <f ca="1">E79/INDEX(Données!F12:U12,MATCH(999999,Données!F12:U12)-1)</f>
        <v>#N/A</v>
      </c>
      <c r="F83" s="1097"/>
      <c r="G83" s="604"/>
      <c r="H83" s="1070" t="e">
        <f ca="1">H79/INDEX(Données!F12:U12,MATCH(999999,Données!F12:U12)-2)</f>
        <v>#N/A</v>
      </c>
      <c r="I83" s="1070"/>
      <c r="J83" s="241"/>
      <c r="K83" s="241"/>
      <c r="L83" s="241"/>
      <c r="M83" s="241"/>
      <c r="N83" s="452" t="e">
        <f ca="1">E83-H83</f>
        <v>#N/A</v>
      </c>
      <c r="O83" s="447" t="e">
        <f ca="1">-(1-E83/H83)</f>
        <v>#N/A</v>
      </c>
      <c r="Q83" s="136"/>
      <c r="R83" s="135"/>
    </row>
    <row r="84" spans="1:18" ht="32.450000000000003" customHeight="1" thickBot="1">
      <c r="A84" s="119"/>
      <c r="B84" s="119"/>
      <c r="E84" s="237"/>
      <c r="F84" s="237"/>
      <c r="G84" s="12"/>
      <c r="H84" s="241"/>
      <c r="I84" s="241"/>
      <c r="J84" s="241"/>
      <c r="K84" s="241"/>
      <c r="L84" s="241"/>
      <c r="M84" s="241"/>
      <c r="N84" s="241"/>
      <c r="O84" s="235"/>
      <c r="Q84" s="136"/>
      <c r="R84" s="135"/>
    </row>
    <row r="85" spans="1:18" ht="30" customHeight="1" thickBot="1">
      <c r="C85" s="1082" t="s">
        <v>265</v>
      </c>
      <c r="D85" s="1083"/>
      <c r="E85" s="1083"/>
      <c r="F85" s="1083"/>
      <c r="G85" s="1083"/>
      <c r="H85" s="1084"/>
      <c r="I85" s="1084"/>
      <c r="J85" s="1083"/>
      <c r="K85" s="1083"/>
      <c r="L85" s="1083"/>
      <c r="M85" s="1083"/>
      <c r="N85" s="1083"/>
      <c r="O85" s="1083"/>
      <c r="P85" s="1083"/>
      <c r="Q85" s="1083"/>
      <c r="R85" s="1098"/>
    </row>
    <row r="86" spans="1:18" ht="15.95" customHeight="1">
      <c r="C86" s="462" t="s">
        <v>113</v>
      </c>
      <c r="E86" s="1085" t="e">
        <f ca="1">SUM(E87:E89)</f>
        <v>#N/A</v>
      </c>
      <c r="F86" s="1085"/>
      <c r="H86" s="1090" t="e">
        <f ca="1">H12+H29+H69</f>
        <v>#N/A</v>
      </c>
      <c r="I86" s="1090"/>
      <c r="K86" s="1068" t="e">
        <f ca="1">K87+K88+K89</f>
        <v>#N/A</v>
      </c>
      <c r="L86" s="1068"/>
      <c r="N86" s="461" t="e">
        <f ca="1">(E86-H86)</f>
        <v>#N/A</v>
      </c>
      <c r="O86" s="672" t="e">
        <f ca="1">-(1-E86/H86)</f>
        <v>#N/A</v>
      </c>
      <c r="Q86" s="667" t="e">
        <f t="shared" ref="Q86:Q93" ca="1" si="14">(E86-K86)</f>
        <v>#N/A</v>
      </c>
      <c r="R86" s="672" t="e">
        <f ca="1">-(1-E86/K86)</f>
        <v>#N/A</v>
      </c>
    </row>
    <row r="87" spans="1:18">
      <c r="C87" s="239" t="s">
        <v>114</v>
      </c>
      <c r="E87" s="275" t="e">
        <f ca="1">E12</f>
        <v>#N/A</v>
      </c>
      <c r="F87" s="429" t="e">
        <f ca="1">E87/E$86</f>
        <v>#N/A</v>
      </c>
      <c r="H87" s="683" t="e">
        <f ca="1">H12</f>
        <v>#N/A</v>
      </c>
      <c r="I87" s="429" t="e">
        <f ca="1">H87/H$86</f>
        <v>#N/A</v>
      </c>
      <c r="K87" s="640" t="e">
        <f ca="1">K12</f>
        <v>#N/A</v>
      </c>
      <c r="L87" s="429" t="e">
        <f ca="1">K87/K86</f>
        <v>#N/A</v>
      </c>
      <c r="N87" s="280" t="e">
        <f t="shared" ref="N87:N89" ca="1" si="15">(E87-H87)</f>
        <v>#N/A</v>
      </c>
      <c r="O87" s="681" t="e">
        <f t="shared" ref="O87:O89" ca="1" si="16">(E87-H87)/H87</f>
        <v>#N/A</v>
      </c>
      <c r="Q87" s="280" t="e">
        <f t="shared" ca="1" si="14"/>
        <v>#N/A</v>
      </c>
      <c r="R87" s="681" t="e">
        <f ca="1">(E87-K87)/K87</f>
        <v>#N/A</v>
      </c>
    </row>
    <row r="88" spans="1:18">
      <c r="C88" s="239" t="s">
        <v>115</v>
      </c>
      <c r="E88" s="275" t="e">
        <f ca="1">E29</f>
        <v>#N/A</v>
      </c>
      <c r="F88" s="429" t="e">
        <f ca="1">E88/E$86</f>
        <v>#N/A</v>
      </c>
      <c r="H88" s="286" t="e">
        <f ca="1">H29</f>
        <v>#N/A</v>
      </c>
      <c r="I88" s="429" t="e">
        <f ca="1">H88/H$86</f>
        <v>#N/A</v>
      </c>
      <c r="K88" s="678" t="e">
        <f ca="1">K29</f>
        <v>#N/A</v>
      </c>
      <c r="L88" s="679" t="e">
        <f ca="1">K88/K86</f>
        <v>#N/A</v>
      </c>
      <c r="N88" s="280" t="e">
        <f t="shared" ca="1" si="15"/>
        <v>#N/A</v>
      </c>
      <c r="O88" s="681" t="e">
        <f t="shared" ca="1" si="16"/>
        <v>#N/A</v>
      </c>
      <c r="Q88" s="280" t="e">
        <f t="shared" ca="1" si="14"/>
        <v>#N/A</v>
      </c>
      <c r="R88" s="681" t="e">
        <f ca="1">(E88-K88)/K88</f>
        <v>#N/A</v>
      </c>
    </row>
    <row r="89" spans="1:18">
      <c r="C89" s="239" t="s">
        <v>116</v>
      </c>
      <c r="E89" s="275" t="e">
        <f ca="1">E69</f>
        <v>#N/A</v>
      </c>
      <c r="F89" s="429" t="e">
        <f ca="1">E89/E$86</f>
        <v>#N/A</v>
      </c>
      <c r="H89" s="682" t="e">
        <f ca="1">H69</f>
        <v>#N/A</v>
      </c>
      <c r="I89" s="429" t="e">
        <f ca="1">H89/H$86</f>
        <v>#N/A</v>
      </c>
      <c r="K89" s="678" t="e">
        <f ca="1">K69</f>
        <v>#N/A</v>
      </c>
      <c r="L89" s="679" t="e">
        <f ca="1">K89/K86</f>
        <v>#N/A</v>
      </c>
      <c r="N89" s="280" t="e">
        <f t="shared" ca="1" si="15"/>
        <v>#N/A</v>
      </c>
      <c r="O89" s="681" t="e">
        <f t="shared" ca="1" si="16"/>
        <v>#N/A</v>
      </c>
      <c r="Q89" s="280" t="e">
        <f t="shared" ca="1" si="14"/>
        <v>#N/A</v>
      </c>
      <c r="R89" s="681" t="e">
        <f ca="1">(E89-K89)/K89</f>
        <v>#N/A</v>
      </c>
    </row>
    <row r="90" spans="1:18">
      <c r="C90" s="277" t="s">
        <v>184</v>
      </c>
      <c r="D90" s="264"/>
      <c r="E90" s="1095" t="e">
        <f ca="1">E91+E92+E93</f>
        <v>#N/A</v>
      </c>
      <c r="F90" s="1095"/>
      <c r="G90" s="265"/>
      <c r="H90" s="1090" t="e">
        <f ca="1">H13+H33+H73</f>
        <v>#N/A</v>
      </c>
      <c r="I90" s="1090"/>
      <c r="J90" s="268"/>
      <c r="K90" s="1068" t="e">
        <f ca="1">K91+K92+K93</f>
        <v>#N/A</v>
      </c>
      <c r="L90" s="1068"/>
      <c r="M90" s="268"/>
      <c r="N90" s="461" t="e">
        <f ca="1">(E90-H90)</f>
        <v>#N/A</v>
      </c>
      <c r="O90" s="672" t="e">
        <f ca="1">-(1-E90/H90)</f>
        <v>#N/A</v>
      </c>
      <c r="Q90" s="667" t="e">
        <f t="shared" ca="1" si="14"/>
        <v>#N/A</v>
      </c>
      <c r="R90" s="672" t="e">
        <f ca="1">-(1-E90/K90)</f>
        <v>#N/A</v>
      </c>
    </row>
    <row r="91" spans="1:18">
      <c r="C91" s="239" t="s">
        <v>260</v>
      </c>
      <c r="E91" s="234" t="e">
        <f ca="1">E13</f>
        <v>#N/A</v>
      </c>
      <c r="F91" s="429" t="e">
        <f ca="1">E91/$E$90</f>
        <v>#N/A</v>
      </c>
      <c r="G91" s="12"/>
      <c r="H91" s="684" t="e">
        <f ca="1">H13</f>
        <v>#N/A</v>
      </c>
      <c r="I91" s="429" t="e">
        <f ca="1">H91/H$90</f>
        <v>#N/A</v>
      </c>
      <c r="J91" s="244"/>
      <c r="K91" s="640" t="e">
        <f ca="1">K13</f>
        <v>#N/A</v>
      </c>
      <c r="L91" s="429" t="e">
        <f ca="1">K91/K90</f>
        <v>#N/A</v>
      </c>
      <c r="M91" s="244"/>
      <c r="N91" s="280" t="e">
        <f t="shared" ref="N91:N93" ca="1" si="17">(E91-H91)</f>
        <v>#N/A</v>
      </c>
      <c r="O91" s="681" t="e">
        <f ca="1">(E91-H91)/H91</f>
        <v>#N/A</v>
      </c>
      <c r="P91" s="233"/>
      <c r="Q91" s="280" t="e">
        <f t="shared" ca="1" si="14"/>
        <v>#N/A</v>
      </c>
      <c r="R91" s="681" t="e">
        <f ca="1">(E91-K91)/K91</f>
        <v>#N/A</v>
      </c>
    </row>
    <row r="92" spans="1:18">
      <c r="C92" s="239" t="s">
        <v>261</v>
      </c>
      <c r="E92" s="234" t="e">
        <f ca="1">E30</f>
        <v>#N/A</v>
      </c>
      <c r="F92" s="429" t="e">
        <f ca="1">E92/$E$90</f>
        <v>#N/A</v>
      </c>
      <c r="G92" s="12"/>
      <c r="H92" s="228" t="e">
        <f ca="1">H30</f>
        <v>#N/A</v>
      </c>
      <c r="I92" s="429" t="e">
        <f ca="1">H92/H$90</f>
        <v>#N/A</v>
      </c>
      <c r="J92" s="247"/>
      <c r="K92" s="678" t="e">
        <f ca="1">K30</f>
        <v>#N/A</v>
      </c>
      <c r="L92" s="679" t="e">
        <f ca="1">K92/K90</f>
        <v>#N/A</v>
      </c>
      <c r="M92" s="247"/>
      <c r="N92" s="280" t="e">
        <f t="shared" ca="1" si="17"/>
        <v>#N/A</v>
      </c>
      <c r="O92" s="681" t="e">
        <f ca="1">(E92-H92)/H92</f>
        <v>#N/A</v>
      </c>
      <c r="P92" s="233"/>
      <c r="Q92" s="280" t="e">
        <f t="shared" ca="1" si="14"/>
        <v>#N/A</v>
      </c>
      <c r="R92" s="681" t="e">
        <f ca="1">(E92-K92)/K92</f>
        <v>#N/A</v>
      </c>
    </row>
    <row r="93" spans="1:18">
      <c r="C93" s="239" t="s">
        <v>262</v>
      </c>
      <c r="E93" s="234" t="e">
        <f ca="1">E70</f>
        <v>#N/A</v>
      </c>
      <c r="F93" s="429" t="e">
        <f ca="1">E93/$E$90</f>
        <v>#N/A</v>
      </c>
      <c r="G93" s="12"/>
      <c r="H93" s="228" t="e">
        <f ca="1">H70</f>
        <v>#N/A</v>
      </c>
      <c r="I93" s="429" t="e">
        <f ca="1">H93/H$90</f>
        <v>#N/A</v>
      </c>
      <c r="J93" s="247"/>
      <c r="K93" s="640" t="e">
        <f ca="1">K70</f>
        <v>#N/A</v>
      </c>
      <c r="L93" s="429" t="e">
        <f ca="1">K93/K90</f>
        <v>#N/A</v>
      </c>
      <c r="M93" s="247"/>
      <c r="N93" s="280" t="e">
        <f t="shared" ca="1" si="17"/>
        <v>#N/A</v>
      </c>
      <c r="O93" s="681" t="e">
        <f ca="1">(E93-H93)/H93</f>
        <v>#N/A</v>
      </c>
      <c r="P93" s="233"/>
      <c r="Q93" s="280" t="e">
        <f t="shared" ca="1" si="14"/>
        <v>#N/A</v>
      </c>
      <c r="R93" s="681" t="e">
        <f ca="1">(E93-K93)/K93</f>
        <v>#N/A</v>
      </c>
    </row>
    <row r="94" spans="1:18">
      <c r="C94" s="133"/>
      <c r="D94" s="133"/>
      <c r="E94" s="133"/>
      <c r="F94" s="133"/>
      <c r="G94" s="133"/>
      <c r="H94" s="133"/>
      <c r="I94" s="666"/>
      <c r="J94" s="133"/>
      <c r="K94" s="133"/>
      <c r="L94" s="133"/>
      <c r="M94" s="133"/>
      <c r="N94" s="133"/>
      <c r="O94" s="133"/>
      <c r="P94" s="133"/>
      <c r="Q94" s="133"/>
      <c r="R94" s="133"/>
    </row>
    <row r="95" spans="1:18">
      <c r="C95" s="450" t="s">
        <v>119</v>
      </c>
      <c r="D95" s="12"/>
      <c r="E95" s="1065" t="e">
        <f ca="1">E74+E56</f>
        <v>#N/A</v>
      </c>
      <c r="F95" s="1065"/>
      <c r="G95" s="270"/>
      <c r="H95" s="1065" t="e">
        <f ca="1">H74+H56</f>
        <v>#N/A</v>
      </c>
      <c r="I95" s="1065"/>
      <c r="J95" s="273"/>
      <c r="K95" s="273"/>
      <c r="L95" s="273"/>
      <c r="M95" s="273"/>
      <c r="N95" s="452" t="e">
        <f ca="1">E95-H95</f>
        <v>#N/A</v>
      </c>
      <c r="O95" s="447" t="e">
        <f ca="1">(E95-H95)/H95</f>
        <v>#N/A</v>
      </c>
      <c r="P95" s="133"/>
      <c r="Q95" s="133"/>
      <c r="R95" s="133"/>
    </row>
    <row r="96" spans="1:18">
      <c r="C96" s="440" t="s">
        <v>189</v>
      </c>
      <c r="D96" s="12"/>
      <c r="E96" s="1066" t="e">
        <f ca="1">E75+E57</f>
        <v>#N/A</v>
      </c>
      <c r="F96" s="1066"/>
      <c r="G96" s="270"/>
      <c r="H96" s="1066" t="e">
        <f ca="1">H75+H57</f>
        <v>#N/A</v>
      </c>
      <c r="I96" s="1066"/>
      <c r="J96" s="273"/>
      <c r="K96" s="273"/>
      <c r="L96" s="273"/>
      <c r="M96" s="273"/>
      <c r="N96" s="234" t="e">
        <f ca="1">E96-H96</f>
        <v>#N/A</v>
      </c>
      <c r="O96" s="447" t="e">
        <f ca="1">(E96-H96)/H96</f>
        <v>#N/A</v>
      </c>
      <c r="P96" s="133"/>
      <c r="Q96" s="133"/>
      <c r="R96" s="133"/>
    </row>
    <row r="97" spans="3:30" ht="6" customHeight="1">
      <c r="C97" s="133"/>
      <c r="D97" s="133"/>
      <c r="E97" s="133"/>
      <c r="F97" s="133"/>
      <c r="G97" s="133"/>
      <c r="H97" s="699"/>
      <c r="I97" s="699"/>
      <c r="J97" s="273"/>
      <c r="K97" s="273"/>
      <c r="L97" s="273"/>
      <c r="M97" s="273"/>
      <c r="N97" s="133"/>
      <c r="O97" s="133"/>
      <c r="P97" s="133"/>
      <c r="Q97" s="133"/>
      <c r="R97" s="133"/>
    </row>
    <row r="98" spans="3:30">
      <c r="C98" s="450" t="s">
        <v>120</v>
      </c>
      <c r="E98" s="1065" t="e">
        <f ca="1">E78+E60</f>
        <v>#N/A</v>
      </c>
      <c r="F98" s="1065"/>
      <c r="G98" s="12"/>
      <c r="H98" s="1065" t="e">
        <f ca="1">H78+H60</f>
        <v>#N/A</v>
      </c>
      <c r="I98" s="1065"/>
      <c r="J98" s="273"/>
      <c r="K98" s="273"/>
      <c r="L98" s="273"/>
      <c r="M98" s="273"/>
      <c r="N98" s="234" t="e">
        <f ca="1">E98-H98</f>
        <v>#N/A</v>
      </c>
      <c r="O98" s="447" t="e">
        <f ca="1">(E98-H98)/H98</f>
        <v>#N/A</v>
      </c>
      <c r="P98" s="133"/>
      <c r="Q98" s="133"/>
      <c r="R98" s="133"/>
    </row>
    <row r="99" spans="3:30">
      <c r="C99" s="440" t="s">
        <v>190</v>
      </c>
      <c r="E99" s="1066" t="e">
        <f ca="1">E79+E61</f>
        <v>#N/A</v>
      </c>
      <c r="F99" s="1066"/>
      <c r="G99" s="227"/>
      <c r="H99" s="1066" t="e">
        <f ca="1">H79+H61</f>
        <v>#N/A</v>
      </c>
      <c r="I99" s="1066"/>
      <c r="J99" s="273"/>
      <c r="K99" s="273"/>
      <c r="L99" s="273"/>
      <c r="M99" s="273"/>
      <c r="N99" s="234" t="e">
        <f ca="1">E99-H99</f>
        <v>#N/A</v>
      </c>
      <c r="O99" s="447" t="e">
        <f ca="1">(E99-H99)/H99</f>
        <v>#N/A</v>
      </c>
      <c r="P99" s="133"/>
      <c r="Q99" s="133"/>
      <c r="R99" s="133"/>
    </row>
    <row r="100" spans="3:30" ht="6" customHeight="1">
      <c r="C100" s="133"/>
      <c r="D100" s="133"/>
      <c r="E100" s="133"/>
      <c r="F100" s="133"/>
      <c r="G100" s="133"/>
      <c r="H100" s="699"/>
      <c r="I100" s="699"/>
      <c r="J100" s="273"/>
      <c r="K100" s="273"/>
      <c r="L100" s="273"/>
      <c r="M100" s="273"/>
      <c r="N100" s="133"/>
      <c r="O100" s="133"/>
      <c r="P100" s="133"/>
      <c r="Q100" s="133"/>
      <c r="R100" s="133"/>
    </row>
    <row r="101" spans="3:30">
      <c r="C101" s="450" t="s">
        <v>194</v>
      </c>
      <c r="E101" s="1094" t="e">
        <f ca="1">E82+E64</f>
        <v>#N/A</v>
      </c>
      <c r="F101" s="1094"/>
      <c r="G101" s="457"/>
      <c r="H101" s="1094" t="e">
        <f ca="1">H82+H64</f>
        <v>#N/A</v>
      </c>
      <c r="I101" s="1094"/>
      <c r="J101" s="458"/>
      <c r="K101" s="458"/>
      <c r="L101" s="458"/>
      <c r="M101" s="458"/>
      <c r="N101" s="459" t="e">
        <f ca="1">E101-H101</f>
        <v>#N/A</v>
      </c>
      <c r="O101" s="447" t="e">
        <f ca="1">(E101-H101)/H101</f>
        <v>#N/A</v>
      </c>
      <c r="P101" s="133"/>
      <c r="Q101" s="133"/>
      <c r="R101" s="133"/>
    </row>
    <row r="102" spans="3:30">
      <c r="C102" s="440" t="s">
        <v>195</v>
      </c>
      <c r="E102" s="1088" t="e">
        <f ca="1">E83+E65</f>
        <v>#N/A</v>
      </c>
      <c r="F102" s="1088"/>
      <c r="G102" s="451"/>
      <c r="H102" s="1088" t="e">
        <f ca="1">H83+H65</f>
        <v>#N/A</v>
      </c>
      <c r="I102" s="1088"/>
      <c r="J102" s="241"/>
      <c r="K102" s="241"/>
      <c r="L102" s="241"/>
      <c r="M102" s="241"/>
      <c r="N102" s="452" t="e">
        <f ca="1">E102-H102</f>
        <v>#N/A</v>
      </c>
      <c r="O102" s="447" t="e">
        <f ca="1">(E102-H102)/H102</f>
        <v>#N/A</v>
      </c>
      <c r="P102" s="133"/>
      <c r="Q102" s="133"/>
      <c r="R102" s="133"/>
    </row>
    <row r="103" spans="3:30">
      <c r="P103" s="133"/>
      <c r="Q103" s="133"/>
      <c r="R103" s="133"/>
    </row>
    <row r="104" spans="3:30">
      <c r="G104" s="278"/>
    </row>
    <row r="105" spans="3:30">
      <c r="F105" s="168"/>
      <c r="G105" s="168"/>
      <c r="H105" s="168"/>
      <c r="I105" s="168"/>
      <c r="J105" s="168"/>
      <c r="K105" s="168"/>
      <c r="L105" s="168"/>
      <c r="M105" s="168"/>
      <c r="N105" s="168"/>
      <c r="O105" s="168"/>
      <c r="P105" s="168"/>
      <c r="Q105" s="168"/>
      <c r="R105" s="168"/>
    </row>
    <row r="106" spans="3:30">
      <c r="F106" s="168"/>
      <c r="G106" s="168"/>
      <c r="H106" s="168"/>
      <c r="I106" s="168"/>
      <c r="J106" s="168"/>
      <c r="K106" s="168"/>
      <c r="L106" s="168"/>
      <c r="M106" s="168"/>
      <c r="N106" s="168"/>
      <c r="O106" s="168"/>
      <c r="P106" s="168"/>
      <c r="Q106" s="168"/>
      <c r="R106" s="168"/>
    </row>
    <row r="107" spans="3:30">
      <c r="F107" s="168"/>
      <c r="G107" s="168"/>
      <c r="H107" s="168"/>
      <c r="I107" s="168"/>
      <c r="J107" s="168"/>
      <c r="K107" s="168"/>
      <c r="L107" s="168"/>
      <c r="M107" s="168"/>
      <c r="N107" s="168"/>
      <c r="O107" s="168"/>
      <c r="P107" s="168"/>
      <c r="Q107" s="168"/>
      <c r="R107" s="168"/>
      <c r="X107" s="169"/>
      <c r="Y107" s="169"/>
      <c r="Z107" s="169"/>
      <c r="AA107" s="169"/>
      <c r="AB107" s="169"/>
      <c r="AC107" s="169"/>
      <c r="AD107" s="169"/>
    </row>
    <row r="108" spans="3:30">
      <c r="F108" s="168"/>
      <c r="G108" s="168"/>
      <c r="H108" s="168"/>
      <c r="I108" s="168"/>
      <c r="J108" s="168"/>
      <c r="K108" s="168"/>
      <c r="L108" s="168"/>
      <c r="M108" s="168"/>
      <c r="N108" s="168"/>
      <c r="O108" s="168"/>
      <c r="P108" s="168"/>
      <c r="Q108" s="168"/>
      <c r="R108" s="168"/>
      <c r="T108" s="168"/>
      <c r="X108" s="169"/>
      <c r="Y108" s="169"/>
      <c r="Z108" s="169"/>
      <c r="AA108" s="169"/>
      <c r="AB108" s="169"/>
      <c r="AC108" s="169"/>
      <c r="AD108" s="169"/>
    </row>
    <row r="109" spans="3:30">
      <c r="G109" s="278"/>
      <c r="T109" s="168"/>
      <c r="X109" s="169"/>
      <c r="Y109" s="169"/>
      <c r="Z109" s="169"/>
      <c r="AA109" s="169"/>
      <c r="AB109" s="169"/>
      <c r="AC109" s="169"/>
      <c r="AD109" s="169"/>
    </row>
    <row r="110" spans="3:30">
      <c r="G110" s="278"/>
      <c r="T110" s="168"/>
      <c r="X110" s="169"/>
      <c r="Y110" s="169"/>
      <c r="Z110" s="169"/>
      <c r="AA110" s="169"/>
      <c r="AB110" s="169"/>
      <c r="AC110" s="169"/>
      <c r="AD110" s="169"/>
    </row>
    <row r="111" spans="3:30">
      <c r="T111" s="168"/>
      <c r="X111" s="169"/>
      <c r="Y111" s="169"/>
      <c r="Z111" s="169"/>
      <c r="AA111" s="169"/>
      <c r="AB111" s="169"/>
      <c r="AC111" s="169"/>
      <c r="AD111" s="169"/>
    </row>
  </sheetData>
  <scenarios current="0">
    <scenario name="business as usual" locked="1" count="1" user="STENGER Edouard" comment="Créé par STENGER Edouard le 28/07/2021">
      <inputCells r="E11" val="702297"/>
    </scenario>
  </scenarios>
  <mergeCells count="138">
    <mergeCell ref="E24:F24"/>
    <mergeCell ref="H25:I25"/>
    <mergeCell ref="H30:I30"/>
    <mergeCell ref="H29:I29"/>
    <mergeCell ref="H28:I28"/>
    <mergeCell ref="H7:I8"/>
    <mergeCell ref="H17:I17"/>
    <mergeCell ref="H16:I16"/>
    <mergeCell ref="H24:I24"/>
    <mergeCell ref="H22:I22"/>
    <mergeCell ref="H21:I21"/>
    <mergeCell ref="H20:I20"/>
    <mergeCell ref="H18:I18"/>
    <mergeCell ref="A16:A19"/>
    <mergeCell ref="E11:F11"/>
    <mergeCell ref="E20:F20"/>
    <mergeCell ref="E17:F17"/>
    <mergeCell ref="E16:F16"/>
    <mergeCell ref="H14:I14"/>
    <mergeCell ref="H13:I13"/>
    <mergeCell ref="H12:I12"/>
    <mergeCell ref="H11:I11"/>
    <mergeCell ref="E14:F14"/>
    <mergeCell ref="H55:I55"/>
    <mergeCell ref="H33:I33"/>
    <mergeCell ref="H31:I31"/>
    <mergeCell ref="C2:R2"/>
    <mergeCell ref="E6:R6"/>
    <mergeCell ref="C10:R10"/>
    <mergeCell ref="E7:F8"/>
    <mergeCell ref="Q7:R7"/>
    <mergeCell ref="C4:R4"/>
    <mergeCell ref="N7:O7"/>
    <mergeCell ref="K7:L7"/>
    <mergeCell ref="E12:F12"/>
    <mergeCell ref="E13:F13"/>
    <mergeCell ref="E45:F45"/>
    <mergeCell ref="E21:F21"/>
    <mergeCell ref="E51:F51"/>
    <mergeCell ref="E52:F52"/>
    <mergeCell ref="E53:F53"/>
    <mergeCell ref="C27:R27"/>
    <mergeCell ref="E38:F38"/>
    <mergeCell ref="E37:F37"/>
    <mergeCell ref="E18:F18"/>
    <mergeCell ref="E22:F22"/>
    <mergeCell ref="E25:F25"/>
    <mergeCell ref="E99:F99"/>
    <mergeCell ref="E101:F101"/>
    <mergeCell ref="E102:F102"/>
    <mergeCell ref="E74:F74"/>
    <mergeCell ref="E75:F75"/>
    <mergeCell ref="E79:F79"/>
    <mergeCell ref="E95:F95"/>
    <mergeCell ref="E96:F96"/>
    <mergeCell ref="E90:F90"/>
    <mergeCell ref="E82:F82"/>
    <mergeCell ref="E83:F83"/>
    <mergeCell ref="E81:F81"/>
    <mergeCell ref="E86:F86"/>
    <mergeCell ref="C85:R85"/>
    <mergeCell ref="E77:F77"/>
    <mergeCell ref="E78:F78"/>
    <mergeCell ref="H95:I95"/>
    <mergeCell ref="H90:I90"/>
    <mergeCell ref="H86:I86"/>
    <mergeCell ref="K86:L86"/>
    <mergeCell ref="K90:L90"/>
    <mergeCell ref="H102:I102"/>
    <mergeCell ref="H101:I101"/>
    <mergeCell ref="H99:I99"/>
    <mergeCell ref="E71:F71"/>
    <mergeCell ref="E69:F69"/>
    <mergeCell ref="E64:F64"/>
    <mergeCell ref="E65:F65"/>
    <mergeCell ref="E56:F56"/>
    <mergeCell ref="E59:F59"/>
    <mergeCell ref="E60:F60"/>
    <mergeCell ref="E61:F61"/>
    <mergeCell ref="E63:F63"/>
    <mergeCell ref="E70:F70"/>
    <mergeCell ref="C67:R67"/>
    <mergeCell ref="E68:F68"/>
    <mergeCell ref="H71:I71"/>
    <mergeCell ref="H70:I70"/>
    <mergeCell ref="H69:I69"/>
    <mergeCell ref="H68:I68"/>
    <mergeCell ref="H57:I57"/>
    <mergeCell ref="H56:I56"/>
    <mergeCell ref="E57:F57"/>
    <mergeCell ref="H39:I39"/>
    <mergeCell ref="H38:I38"/>
    <mergeCell ref="H37:I37"/>
    <mergeCell ref="H35:I35"/>
    <mergeCell ref="H34:I34"/>
    <mergeCell ref="H64:I64"/>
    <mergeCell ref="C41:R41"/>
    <mergeCell ref="E42:F42"/>
    <mergeCell ref="E28:F28"/>
    <mergeCell ref="E29:F29"/>
    <mergeCell ref="E31:F31"/>
    <mergeCell ref="E33:F33"/>
    <mergeCell ref="E34:F34"/>
    <mergeCell ref="E35:F35"/>
    <mergeCell ref="E30:F30"/>
    <mergeCell ref="E39:F39"/>
    <mergeCell ref="H51:I51"/>
    <mergeCell ref="H48:I48"/>
    <mergeCell ref="H45:I45"/>
    <mergeCell ref="H42:I42"/>
    <mergeCell ref="K51:L51"/>
    <mergeCell ref="H52:I52"/>
    <mergeCell ref="K52:L52"/>
    <mergeCell ref="K53:L53"/>
    <mergeCell ref="H98:I98"/>
    <mergeCell ref="H96:I96"/>
    <mergeCell ref="E48:F48"/>
    <mergeCell ref="E55:F55"/>
    <mergeCell ref="K45:L45"/>
    <mergeCell ref="K42:L42"/>
    <mergeCell ref="H53:I53"/>
    <mergeCell ref="H83:I83"/>
    <mergeCell ref="H82:I82"/>
    <mergeCell ref="H81:I81"/>
    <mergeCell ref="H79:I79"/>
    <mergeCell ref="H78:I78"/>
    <mergeCell ref="H77:I77"/>
    <mergeCell ref="H75:I75"/>
    <mergeCell ref="H74:I74"/>
    <mergeCell ref="H73:I73"/>
    <mergeCell ref="H65:I65"/>
    <mergeCell ref="H63:I63"/>
    <mergeCell ref="H61:I61"/>
    <mergeCell ref="H60:I60"/>
    <mergeCell ref="H59:I59"/>
    <mergeCell ref="K48:L48"/>
    <mergeCell ref="E98:F98"/>
    <mergeCell ref="E73:F7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49"/>
  <sheetViews>
    <sheetView showGridLines="0" topLeftCell="A7" zoomScale="85" zoomScaleNormal="85" workbookViewId="0">
      <selection activeCell="AI72" sqref="AI72"/>
    </sheetView>
  </sheetViews>
  <sheetFormatPr baseColWidth="10" defaultRowHeight="15"/>
  <cols>
    <col min="1" max="1" width="3.7109375" style="119" customWidth="1"/>
    <col min="2" max="2" width="20.140625" style="119" customWidth="1"/>
    <col min="3" max="18" width="10.85546875" style="119"/>
  </cols>
  <sheetData>
    <row r="1" spans="2:19">
      <c r="B1" s="1124"/>
      <c r="C1" s="1124"/>
      <c r="D1" s="1124"/>
      <c r="E1" s="1124"/>
      <c r="F1" s="1124"/>
      <c r="G1" s="1124"/>
      <c r="H1" s="1124"/>
      <c r="I1" s="1124"/>
      <c r="J1" s="1124"/>
      <c r="K1" s="1124"/>
      <c r="L1" s="1124"/>
      <c r="M1" s="1124"/>
      <c r="N1" s="1124"/>
      <c r="O1" s="1124"/>
      <c r="P1" s="1124"/>
      <c r="Q1" s="1124"/>
      <c r="R1" s="1124"/>
    </row>
    <row r="2" spans="2:19" ht="110.25" customHeight="1">
      <c r="B2" s="1099" t="s">
        <v>298</v>
      </c>
      <c r="C2" s="1125"/>
      <c r="D2" s="1125"/>
      <c r="E2" s="1125"/>
      <c r="F2" s="1125"/>
      <c r="G2" s="1125"/>
      <c r="H2" s="1125"/>
      <c r="I2" s="1125"/>
      <c r="J2" s="1125"/>
      <c r="K2" s="1125"/>
      <c r="L2" s="1125"/>
      <c r="M2" s="1125"/>
      <c r="N2" s="1125"/>
      <c r="O2" s="1125"/>
      <c r="P2" s="1125"/>
      <c r="Q2" s="1125"/>
      <c r="R2" s="1125"/>
      <c r="S2" s="29"/>
    </row>
    <row r="3" spans="2:19" ht="15.75" thickBot="1">
      <c r="B3" s="1134"/>
      <c r="C3" s="1134"/>
      <c r="D3" s="1134"/>
      <c r="E3" s="1134"/>
      <c r="F3" s="1134"/>
      <c r="G3" s="1134"/>
      <c r="H3" s="1134"/>
      <c r="I3" s="1134"/>
      <c r="J3" s="1134"/>
      <c r="K3" s="1134"/>
      <c r="L3" s="1134"/>
      <c r="M3" s="1134"/>
      <c r="N3" s="1134"/>
      <c r="O3" s="1134"/>
      <c r="P3" s="1134"/>
      <c r="Q3" s="1134"/>
      <c r="R3" s="1134"/>
    </row>
    <row r="4" spans="2:19" ht="24" customHeight="1" thickBot="1">
      <c r="B4" s="1131" t="s">
        <v>58</v>
      </c>
      <c r="C4" s="1132"/>
      <c r="D4" s="1132"/>
      <c r="E4" s="1132"/>
      <c r="F4" s="1132"/>
      <c r="G4" s="1132"/>
      <c r="H4" s="1132"/>
      <c r="I4" s="1132"/>
      <c r="J4" s="1132"/>
      <c r="K4" s="1132"/>
      <c r="L4" s="1132"/>
      <c r="M4" s="1132"/>
      <c r="N4" s="1132"/>
      <c r="O4" s="1132"/>
      <c r="P4" s="1132"/>
      <c r="Q4" s="1132"/>
      <c r="R4" s="1133"/>
    </row>
    <row r="5" spans="2:19" ht="15.75" thickBot="1">
      <c r="B5" s="62" t="s">
        <v>215</v>
      </c>
      <c r="C5" s="137">
        <v>2010</v>
      </c>
      <c r="D5" s="138">
        <v>2011</v>
      </c>
      <c r="E5" s="138">
        <v>2012</v>
      </c>
      <c r="F5" s="138">
        <v>2013</v>
      </c>
      <c r="G5" s="138">
        <v>2014</v>
      </c>
      <c r="H5" s="138">
        <v>2015</v>
      </c>
      <c r="I5" s="138">
        <v>2016</v>
      </c>
      <c r="J5" s="138">
        <v>2017</v>
      </c>
      <c r="K5" s="138">
        <v>2018</v>
      </c>
      <c r="L5" s="138">
        <v>2019</v>
      </c>
      <c r="M5" s="138">
        <v>2020</v>
      </c>
      <c r="N5" s="138">
        <v>2021</v>
      </c>
      <c r="O5" s="138">
        <v>2022</v>
      </c>
      <c r="P5" s="138">
        <v>2023</v>
      </c>
      <c r="Q5" s="138">
        <v>2024</v>
      </c>
      <c r="R5" s="139">
        <v>2025</v>
      </c>
    </row>
    <row r="6" spans="2:19">
      <c r="B6" s="97" t="s">
        <v>4</v>
      </c>
      <c r="C6" s="487"/>
      <c r="D6" s="488"/>
      <c r="E6" s="488"/>
      <c r="F6" s="488"/>
      <c r="G6" s="488"/>
      <c r="H6" s="488"/>
      <c r="I6" s="488"/>
      <c r="J6" s="488"/>
      <c r="K6" s="488"/>
      <c r="L6" s="488"/>
      <c r="M6" s="488"/>
      <c r="N6" s="489"/>
      <c r="O6" s="490"/>
      <c r="P6" s="490"/>
      <c r="Q6" s="490"/>
      <c r="R6" s="491"/>
    </row>
    <row r="7" spans="2:19">
      <c r="B7" s="98" t="s">
        <v>5</v>
      </c>
      <c r="C7" s="492"/>
      <c r="D7" s="493"/>
      <c r="E7" s="493"/>
      <c r="F7" s="493"/>
      <c r="G7" s="493"/>
      <c r="H7" s="493"/>
      <c r="I7" s="493"/>
      <c r="J7" s="493"/>
      <c r="K7" s="493"/>
      <c r="L7" s="493"/>
      <c r="M7" s="493"/>
      <c r="N7" s="494"/>
      <c r="O7" s="495"/>
      <c r="P7" s="495"/>
      <c r="Q7" s="495"/>
      <c r="R7" s="496"/>
    </row>
    <row r="8" spans="2:19">
      <c r="B8" s="98" t="s">
        <v>6</v>
      </c>
      <c r="C8" s="492"/>
      <c r="D8" s="493"/>
      <c r="E8" s="493"/>
      <c r="F8" s="493"/>
      <c r="G8" s="493"/>
      <c r="H8" s="493"/>
      <c r="I8" s="493"/>
      <c r="J8" s="493"/>
      <c r="K8" s="493"/>
      <c r="L8" s="493"/>
      <c r="M8" s="493"/>
      <c r="N8" s="494"/>
      <c r="O8" s="495"/>
      <c r="P8" s="495"/>
      <c r="Q8" s="495"/>
      <c r="R8" s="496"/>
    </row>
    <row r="9" spans="2:19">
      <c r="B9" s="98" t="s">
        <v>7</v>
      </c>
      <c r="C9" s="492"/>
      <c r="D9" s="493"/>
      <c r="E9" s="493"/>
      <c r="F9" s="493"/>
      <c r="G9" s="493"/>
      <c r="H9" s="493"/>
      <c r="I9" s="493"/>
      <c r="J9" s="493"/>
      <c r="K9" s="493"/>
      <c r="L9" s="493"/>
      <c r="M9" s="493"/>
      <c r="N9" s="494"/>
      <c r="O9" s="495"/>
      <c r="P9" s="495"/>
      <c r="Q9" s="495"/>
      <c r="R9" s="496"/>
    </row>
    <row r="10" spans="2:19">
      <c r="B10" s="98" t="s">
        <v>8</v>
      </c>
      <c r="C10" s="492"/>
      <c r="D10" s="493"/>
      <c r="E10" s="493"/>
      <c r="F10" s="493"/>
      <c r="G10" s="493"/>
      <c r="H10" s="493"/>
      <c r="I10" s="493"/>
      <c r="J10" s="493"/>
      <c r="K10" s="493"/>
      <c r="L10" s="493"/>
      <c r="M10" s="493"/>
      <c r="N10" s="494"/>
      <c r="O10" s="495"/>
      <c r="P10" s="495"/>
      <c r="Q10" s="495"/>
      <c r="R10" s="496"/>
    </row>
    <row r="11" spans="2:19">
      <c r="B11" s="98" t="s">
        <v>9</v>
      </c>
      <c r="C11" s="584">
        <v>0</v>
      </c>
      <c r="D11" s="585">
        <v>0</v>
      </c>
      <c r="E11" s="585">
        <v>0</v>
      </c>
      <c r="F11" s="585">
        <v>0</v>
      </c>
      <c r="G11" s="585">
        <v>0</v>
      </c>
      <c r="H11" s="585">
        <v>0</v>
      </c>
      <c r="I11" s="585">
        <v>0</v>
      </c>
      <c r="J11" s="585">
        <v>0</v>
      </c>
      <c r="K11" s="585">
        <v>0</v>
      </c>
      <c r="L11" s="585">
        <v>0</v>
      </c>
      <c r="M11" s="585">
        <v>0</v>
      </c>
      <c r="N11" s="585">
        <v>0</v>
      </c>
      <c r="O11" s="585">
        <v>0</v>
      </c>
      <c r="P11" s="585">
        <v>0</v>
      </c>
      <c r="Q11" s="585">
        <v>0</v>
      </c>
      <c r="R11" s="586">
        <v>0</v>
      </c>
    </row>
    <row r="12" spans="2:19">
      <c r="B12" s="98" t="s">
        <v>10</v>
      </c>
      <c r="C12" s="584">
        <v>0</v>
      </c>
      <c r="D12" s="585">
        <v>0</v>
      </c>
      <c r="E12" s="585">
        <v>0</v>
      </c>
      <c r="F12" s="585">
        <v>0</v>
      </c>
      <c r="G12" s="585">
        <v>0</v>
      </c>
      <c r="H12" s="585">
        <v>0</v>
      </c>
      <c r="I12" s="585">
        <v>0</v>
      </c>
      <c r="J12" s="585">
        <v>0</v>
      </c>
      <c r="K12" s="585">
        <v>0</v>
      </c>
      <c r="L12" s="585">
        <v>0</v>
      </c>
      <c r="M12" s="585">
        <v>0</v>
      </c>
      <c r="N12" s="585">
        <v>0</v>
      </c>
      <c r="O12" s="585">
        <v>0</v>
      </c>
      <c r="P12" s="585">
        <v>0</v>
      </c>
      <c r="Q12" s="585">
        <v>0</v>
      </c>
      <c r="R12" s="586">
        <v>0</v>
      </c>
    </row>
    <row r="13" spans="2:19">
      <c r="B13" s="98" t="s">
        <v>11</v>
      </c>
      <c r="C13" s="584">
        <v>0</v>
      </c>
      <c r="D13" s="585">
        <v>0</v>
      </c>
      <c r="E13" s="585">
        <v>0</v>
      </c>
      <c r="F13" s="585">
        <v>0</v>
      </c>
      <c r="G13" s="585">
        <v>0</v>
      </c>
      <c r="H13" s="585">
        <v>0</v>
      </c>
      <c r="I13" s="585">
        <v>0</v>
      </c>
      <c r="J13" s="585">
        <v>0</v>
      </c>
      <c r="K13" s="585">
        <v>0</v>
      </c>
      <c r="L13" s="585">
        <v>0</v>
      </c>
      <c r="M13" s="585">
        <v>0</v>
      </c>
      <c r="N13" s="585">
        <v>0</v>
      </c>
      <c r="O13" s="585">
        <v>0</v>
      </c>
      <c r="P13" s="585">
        <v>0</v>
      </c>
      <c r="Q13" s="585">
        <v>0</v>
      </c>
      <c r="R13" s="586">
        <v>0</v>
      </c>
    </row>
    <row r="14" spans="2:19">
      <c r="B14" s="98" t="s">
        <v>12</v>
      </c>
      <c r="C14" s="584">
        <v>0</v>
      </c>
      <c r="D14" s="585">
        <v>0</v>
      </c>
      <c r="E14" s="585">
        <v>0</v>
      </c>
      <c r="F14" s="585">
        <v>0</v>
      </c>
      <c r="G14" s="585">
        <v>0</v>
      </c>
      <c r="H14" s="585">
        <v>0</v>
      </c>
      <c r="I14" s="585">
        <v>0</v>
      </c>
      <c r="J14" s="585">
        <v>0</v>
      </c>
      <c r="K14" s="585">
        <v>0</v>
      </c>
      <c r="L14" s="585">
        <v>0</v>
      </c>
      <c r="M14" s="585">
        <v>0</v>
      </c>
      <c r="N14" s="585">
        <v>0</v>
      </c>
      <c r="O14" s="585">
        <v>0</v>
      </c>
      <c r="P14" s="585">
        <v>0</v>
      </c>
      <c r="Q14" s="585">
        <v>0</v>
      </c>
      <c r="R14" s="586">
        <v>0</v>
      </c>
    </row>
    <row r="15" spans="2:19">
      <c r="B15" s="98" t="s">
        <v>13</v>
      </c>
      <c r="C15" s="492"/>
      <c r="D15" s="493"/>
      <c r="E15" s="493"/>
      <c r="F15" s="493"/>
      <c r="G15" s="493"/>
      <c r="H15" s="493"/>
      <c r="I15" s="493"/>
      <c r="J15" s="493"/>
      <c r="K15" s="493"/>
      <c r="L15" s="493"/>
      <c r="M15" s="493"/>
      <c r="N15" s="495"/>
      <c r="O15" s="495"/>
      <c r="P15" s="495"/>
      <c r="Q15" s="495"/>
      <c r="R15" s="496"/>
    </row>
    <row r="16" spans="2:19">
      <c r="B16" s="98" t="s">
        <v>14</v>
      </c>
      <c r="C16" s="492"/>
      <c r="D16" s="493"/>
      <c r="E16" s="493"/>
      <c r="F16" s="493"/>
      <c r="G16" s="493"/>
      <c r="H16" s="493"/>
      <c r="I16" s="493"/>
      <c r="J16" s="493"/>
      <c r="K16" s="493"/>
      <c r="L16" s="493"/>
      <c r="M16" s="493"/>
      <c r="N16" s="493"/>
      <c r="O16" s="493"/>
      <c r="P16" s="493"/>
      <c r="Q16" s="495"/>
      <c r="R16" s="496"/>
    </row>
    <row r="17" spans="1:18" ht="15.75" thickBot="1">
      <c r="B17" s="99" t="s">
        <v>15</v>
      </c>
      <c r="C17" s="497"/>
      <c r="D17" s="498"/>
      <c r="E17" s="498"/>
      <c r="F17" s="498"/>
      <c r="G17" s="498"/>
      <c r="H17" s="498"/>
      <c r="I17" s="498"/>
      <c r="J17" s="498"/>
      <c r="K17" s="498"/>
      <c r="L17" s="498"/>
      <c r="M17" s="498"/>
      <c r="N17" s="499"/>
      <c r="O17" s="499"/>
      <c r="P17" s="499"/>
      <c r="Q17" s="499"/>
      <c r="R17" s="500"/>
    </row>
    <row r="18" spans="1:18" s="53" customFormat="1" ht="15.75" thickBot="1">
      <c r="B18" s="140" t="s">
        <v>88</v>
      </c>
      <c r="C18" s="195">
        <f>SUM(C6:C17)</f>
        <v>0</v>
      </c>
      <c r="D18" s="52">
        <f>SUM(D6:D17)</f>
        <v>0</v>
      </c>
      <c r="E18" s="52">
        <f t="shared" ref="E18:R18" si="0">SUM(E6:E17)</f>
        <v>0</v>
      </c>
      <c r="F18" s="52">
        <f t="shared" si="0"/>
        <v>0</v>
      </c>
      <c r="G18" s="696">
        <f t="shared" si="0"/>
        <v>0</v>
      </c>
      <c r="H18" s="696">
        <f t="shared" si="0"/>
        <v>0</v>
      </c>
      <c r="I18" s="696">
        <f t="shared" si="0"/>
        <v>0</v>
      </c>
      <c r="J18" s="696">
        <f t="shared" si="0"/>
        <v>0</v>
      </c>
      <c r="K18" s="52">
        <f>SUM(K6:K17)</f>
        <v>0</v>
      </c>
      <c r="L18" s="52">
        <f t="shared" si="0"/>
        <v>0</v>
      </c>
      <c r="M18" s="52">
        <f t="shared" si="0"/>
        <v>0</v>
      </c>
      <c r="N18" s="52">
        <f t="shared" si="0"/>
        <v>0</v>
      </c>
      <c r="O18" s="52">
        <f t="shared" si="0"/>
        <v>0</v>
      </c>
      <c r="P18" s="52">
        <f t="shared" si="0"/>
        <v>0</v>
      </c>
      <c r="Q18" s="52">
        <f t="shared" si="0"/>
        <v>0</v>
      </c>
      <c r="R18" s="196">
        <f t="shared" si="0"/>
        <v>0</v>
      </c>
    </row>
    <row r="19" spans="1:18" ht="15.75" thickBot="1">
      <c r="B19" s="635" t="s">
        <v>63</v>
      </c>
      <c r="C19" s="636" t="s">
        <v>16</v>
      </c>
      <c r="D19" s="637" t="e">
        <f>-(1-D18/C18)</f>
        <v>#DIV/0!</v>
      </c>
      <c r="E19" s="637" t="e">
        <f t="shared" ref="E19:R19" si="1">-(1-E18/D18)</f>
        <v>#DIV/0!</v>
      </c>
      <c r="F19" s="637" t="e">
        <f t="shared" si="1"/>
        <v>#DIV/0!</v>
      </c>
      <c r="G19" s="637" t="e">
        <f t="shared" si="1"/>
        <v>#DIV/0!</v>
      </c>
      <c r="H19" s="637" t="e">
        <f t="shared" si="1"/>
        <v>#DIV/0!</v>
      </c>
      <c r="I19" s="637" t="e">
        <f t="shared" si="1"/>
        <v>#DIV/0!</v>
      </c>
      <c r="J19" s="637" t="e">
        <f t="shared" si="1"/>
        <v>#DIV/0!</v>
      </c>
      <c r="K19" s="637" t="e">
        <f t="shared" si="1"/>
        <v>#DIV/0!</v>
      </c>
      <c r="L19" s="637" t="e">
        <f t="shared" si="1"/>
        <v>#DIV/0!</v>
      </c>
      <c r="M19" s="637" t="e">
        <f t="shared" si="1"/>
        <v>#DIV/0!</v>
      </c>
      <c r="N19" s="637" t="e">
        <f t="shared" si="1"/>
        <v>#DIV/0!</v>
      </c>
      <c r="O19" s="637" t="e">
        <f t="shared" si="1"/>
        <v>#DIV/0!</v>
      </c>
      <c r="P19" s="637" t="e">
        <f t="shared" si="1"/>
        <v>#DIV/0!</v>
      </c>
      <c r="Q19" s="637" t="e">
        <f t="shared" si="1"/>
        <v>#DIV/0!</v>
      </c>
      <c r="R19" s="638" t="e">
        <f t="shared" si="1"/>
        <v>#DIV/0!</v>
      </c>
    </row>
    <row r="20" spans="1:18" ht="24.75" customHeight="1"/>
    <row r="21" spans="1:18" ht="39" customHeight="1">
      <c r="B21" s="1099" t="s">
        <v>252</v>
      </c>
      <c r="C21" s="1100"/>
      <c r="D21" s="1100"/>
      <c r="E21" s="1100"/>
      <c r="F21" s="1100"/>
      <c r="G21" s="1100"/>
      <c r="H21" s="1100"/>
      <c r="I21" s="1100"/>
      <c r="J21" s="1100"/>
      <c r="K21" s="1100"/>
      <c r="L21" s="1100"/>
      <c r="M21" s="1100"/>
      <c r="N21" s="1100"/>
      <c r="O21" s="1100"/>
      <c r="P21" s="1100"/>
      <c r="Q21" s="1100"/>
      <c r="R21" s="1101"/>
    </row>
    <row r="22" spans="1:18" s="688" customFormat="1">
      <c r="A22" s="697"/>
      <c r="B22" s="697"/>
      <c r="C22" s="697"/>
      <c r="D22" s="697"/>
      <c r="E22" s="697"/>
      <c r="F22" s="697"/>
      <c r="G22" s="697"/>
      <c r="H22" s="697"/>
      <c r="I22" s="697"/>
      <c r="J22" s="697"/>
      <c r="K22" s="697"/>
      <c r="L22" s="697"/>
      <c r="M22" s="697"/>
      <c r="N22" s="697"/>
      <c r="O22" s="697"/>
      <c r="P22" s="697"/>
      <c r="Q22" s="697"/>
      <c r="R22" s="697"/>
    </row>
    <row r="23" spans="1:18" ht="72" customHeight="1">
      <c r="B23" s="1099" t="s">
        <v>253</v>
      </c>
      <c r="C23" s="1129"/>
      <c r="D23" s="1129"/>
      <c r="E23" s="1129"/>
      <c r="F23" s="1129"/>
      <c r="G23" s="1129"/>
      <c r="H23" s="1129"/>
      <c r="I23" s="1129"/>
      <c r="J23" s="1129"/>
      <c r="K23" s="1129"/>
      <c r="L23" s="1129"/>
      <c r="M23" s="1129"/>
      <c r="N23" s="1129"/>
      <c r="O23" s="1129"/>
      <c r="P23" s="1129"/>
      <c r="Q23" s="1129"/>
      <c r="R23" s="1130"/>
    </row>
    <row r="24" spans="1:18" ht="15.75" thickBot="1"/>
    <row r="25" spans="1:18" ht="24" customHeight="1" thickBot="1">
      <c r="B25" s="1126" t="s">
        <v>25</v>
      </c>
      <c r="C25" s="1127"/>
      <c r="D25" s="1127"/>
      <c r="E25" s="1127"/>
      <c r="F25" s="1127"/>
      <c r="G25" s="1127"/>
      <c r="H25" s="1127"/>
      <c r="I25" s="1127"/>
      <c r="J25" s="1127"/>
      <c r="K25" s="1127"/>
      <c r="L25" s="1127"/>
      <c r="M25" s="1127"/>
      <c r="N25" s="1127"/>
      <c r="O25" s="1127"/>
      <c r="P25" s="1127"/>
      <c r="Q25" s="1127"/>
      <c r="R25" s="1128"/>
    </row>
    <row r="26" spans="1:18" ht="15.75" thickBot="1">
      <c r="B26" s="622" t="s">
        <v>43</v>
      </c>
      <c r="C26" s="143">
        <v>2010</v>
      </c>
      <c r="D26" s="144">
        <v>2011</v>
      </c>
      <c r="E26" s="144">
        <v>2012</v>
      </c>
      <c r="F26" s="144">
        <v>2013</v>
      </c>
      <c r="G26" s="144">
        <v>2014</v>
      </c>
      <c r="H26" s="144">
        <v>2015</v>
      </c>
      <c r="I26" s="144">
        <v>2016</v>
      </c>
      <c r="J26" s="144">
        <v>2017</v>
      </c>
      <c r="K26" s="144">
        <v>2018</v>
      </c>
      <c r="L26" s="144">
        <v>2019</v>
      </c>
      <c r="M26" s="144">
        <v>2020</v>
      </c>
      <c r="N26" s="144">
        <v>2021</v>
      </c>
      <c r="O26" s="144">
        <v>2022</v>
      </c>
      <c r="P26" s="144">
        <v>2023</v>
      </c>
      <c r="Q26" s="144">
        <v>2024</v>
      </c>
      <c r="R26" s="145">
        <v>2025</v>
      </c>
    </row>
    <row r="27" spans="1:18">
      <c r="B27" s="107" t="s">
        <v>4</v>
      </c>
      <c r="C27" s="577" t="e">
        <f>((Listes!C56-Listes!C$52)/Climat!C6/Données!F$13)*1000</f>
        <v>#DIV/0!</v>
      </c>
      <c r="D27" s="578" t="e">
        <f>((Listes!D56-Listes!D$52)/Climat!D6/Données!G$13)*1000</f>
        <v>#DIV/0!</v>
      </c>
      <c r="E27" s="578" t="e">
        <f>((Listes!E56-Listes!E$52)/Climat!E6/Données!H$13)*1000</f>
        <v>#DIV/0!</v>
      </c>
      <c r="F27" s="578" t="e">
        <f>((Listes!F56-Listes!F$52)/Climat!F6/Données!I$13)*1000</f>
        <v>#DIV/0!</v>
      </c>
      <c r="G27" s="578" t="e">
        <f>((Listes!G56-Listes!G$52)/Climat!G6/Données!J$13)*1000</f>
        <v>#DIV/0!</v>
      </c>
      <c r="H27" s="578" t="e">
        <f>((Listes!H56-Listes!H$52)/Climat!H6/Données!K$13)*1000</f>
        <v>#DIV/0!</v>
      </c>
      <c r="I27" s="578" t="e">
        <f>((Listes!I56-Listes!I$52)/Climat!I6/Données!L$13)*1000</f>
        <v>#DIV/0!</v>
      </c>
      <c r="J27" s="578" t="e">
        <f>((Listes!J56-Listes!J$52)/Climat!J6/Données!M$13)*1000</f>
        <v>#DIV/0!</v>
      </c>
      <c r="K27" s="578" t="e">
        <f>((Listes!K56-Listes!K$52)/Climat!K6/Données!N$13)*1000</f>
        <v>#DIV/0!</v>
      </c>
      <c r="L27" s="578" t="e">
        <f>((Listes!L56-Listes!L$52)/Climat!L6/Données!O$13)*1000</f>
        <v>#DIV/0!</v>
      </c>
      <c r="M27" s="578" t="e">
        <f>((Listes!M56-Listes!M$52)/Climat!M6/Données!P$13)*1000</f>
        <v>#DIV/0!</v>
      </c>
      <c r="N27" s="578" t="e">
        <f>((Listes!N56-Listes!N$52)/Climat!N6/Données!Q$13)*1000</f>
        <v>#DIV/0!</v>
      </c>
      <c r="O27" s="578" t="e">
        <f>((Listes!O56-Listes!O$52)/Climat!O6/Données!R$13)*1000</f>
        <v>#DIV/0!</v>
      </c>
      <c r="P27" s="578" t="e">
        <f>((Listes!P56-Listes!P$52)/Climat!P6/Données!S$13)*1000</f>
        <v>#DIV/0!</v>
      </c>
      <c r="Q27" s="578" t="e">
        <f>((Listes!Q56-Listes!Q$52)/Climat!Q6/Données!T$13)*1000</f>
        <v>#DIV/0!</v>
      </c>
      <c r="R27" s="579" t="e">
        <f>((Listes!R56-Listes!R$52)/Climat!R6/Données!U$13)*1000</f>
        <v>#DIV/0!</v>
      </c>
    </row>
    <row r="28" spans="1:18">
      <c r="B28" s="107" t="s">
        <v>5</v>
      </c>
      <c r="C28" s="580" t="e">
        <f>((Listes!C57-Listes!C$52)/Climat!C7/Données!F$13)*1000</f>
        <v>#DIV/0!</v>
      </c>
      <c r="D28" s="231" t="e">
        <f>((Listes!D57-Listes!D$52)/Climat!D7/Données!G$13)*1000</f>
        <v>#DIV/0!</v>
      </c>
      <c r="E28" s="231" t="e">
        <f>((Listes!E57-Listes!E$52)/Climat!E7/Données!H$13)*1000</f>
        <v>#DIV/0!</v>
      </c>
      <c r="F28" s="231" t="e">
        <f>((Listes!F57-Listes!F$52)/Climat!F7/Données!I$13)*1000</f>
        <v>#DIV/0!</v>
      </c>
      <c r="G28" s="231" t="e">
        <f>((Listes!G57-Listes!G$52)/Climat!G7/Données!J$13)*1000</f>
        <v>#DIV/0!</v>
      </c>
      <c r="H28" s="231" t="e">
        <f>((Listes!H57-Listes!H$52)/Climat!H7/Données!K$13)*1000</f>
        <v>#DIV/0!</v>
      </c>
      <c r="I28" s="231" t="e">
        <f>((Listes!I57-Listes!I$52)/Climat!I7/Données!L$13)*1000</f>
        <v>#DIV/0!</v>
      </c>
      <c r="J28" s="231" t="e">
        <f>((Listes!J57-Listes!J$52)/Climat!J7/Données!M$13)*1000</f>
        <v>#DIV/0!</v>
      </c>
      <c r="K28" s="231" t="e">
        <f>((Listes!K57-Listes!K$52)/Climat!K7/Données!N$13)*1000</f>
        <v>#DIV/0!</v>
      </c>
      <c r="L28" s="231" t="e">
        <f>((Listes!L57-Listes!L$52)/Climat!L7/Données!O$13)*1000</f>
        <v>#DIV/0!</v>
      </c>
      <c r="M28" s="231" t="e">
        <f>((Listes!M57-Listes!M$52)/Climat!M7/Données!P$13)*1000</f>
        <v>#DIV/0!</v>
      </c>
      <c r="N28" s="231" t="e">
        <f>((Listes!N57-Listes!N$52)/Climat!N7/Données!Q$13)*1000</f>
        <v>#DIV/0!</v>
      </c>
      <c r="O28" s="231" t="e">
        <f>((Listes!O57-Listes!O$52)/Climat!O7/Données!R$13)*1000</f>
        <v>#DIV/0!</v>
      </c>
      <c r="P28" s="231" t="e">
        <f>((Listes!P57-Listes!P$52)/Climat!P7/Données!S$13)*1000</f>
        <v>#DIV/0!</v>
      </c>
      <c r="Q28" s="231" t="e">
        <f>((Listes!Q57-Listes!Q$52)/Climat!Q7/Données!T$13)*1000</f>
        <v>#DIV/0!</v>
      </c>
      <c r="R28" s="581" t="e">
        <f>((Listes!R57-Listes!R$52)/Climat!R7/Données!U$13)*1000</f>
        <v>#DIV/0!</v>
      </c>
    </row>
    <row r="29" spans="1:18">
      <c r="B29" s="106" t="s">
        <v>6</v>
      </c>
      <c r="C29" s="580" t="e">
        <f>((Listes!C58-Listes!C$52)/Climat!C8/Données!F$13)*1000</f>
        <v>#DIV/0!</v>
      </c>
      <c r="D29" s="231" t="e">
        <f>((Listes!D58-Listes!D$52)/Climat!D8/Données!G$13)*1000</f>
        <v>#DIV/0!</v>
      </c>
      <c r="E29" s="231" t="e">
        <f>((Listes!E58-Listes!E$52)/Climat!E8/Données!H$13)*1000</f>
        <v>#DIV/0!</v>
      </c>
      <c r="F29" s="231" t="e">
        <f>((Listes!F58-Listes!F$52)/Climat!F8/Données!I$13)*1000</f>
        <v>#DIV/0!</v>
      </c>
      <c r="G29" s="231" t="e">
        <f>((Listes!G58-Listes!G$52)/Climat!G8/Données!J$13)*1000</f>
        <v>#DIV/0!</v>
      </c>
      <c r="H29" s="231" t="e">
        <f>((Listes!H58-Listes!H$52)/Climat!H8/Données!K$13)*1000</f>
        <v>#DIV/0!</v>
      </c>
      <c r="I29" s="231" t="e">
        <f>((Listes!I58-Listes!I$52)/Climat!I8/Données!L$13)*1000</f>
        <v>#DIV/0!</v>
      </c>
      <c r="J29" s="231" t="e">
        <f>((Listes!J58-Listes!J$52)/Climat!J8/Données!M$13)*1000</f>
        <v>#DIV/0!</v>
      </c>
      <c r="K29" s="231" t="e">
        <f>((Listes!K58-Listes!K$52)/Climat!K8/Données!N$13)*1000</f>
        <v>#DIV/0!</v>
      </c>
      <c r="L29" s="231" t="e">
        <f>((Listes!L58-Listes!L$52)/Climat!L8/Données!O$13)*1000</f>
        <v>#DIV/0!</v>
      </c>
      <c r="M29" s="231" t="e">
        <f>((Listes!M58-Listes!M$52)/Climat!M8/Données!P$13)*1000</f>
        <v>#DIV/0!</v>
      </c>
      <c r="N29" s="231" t="e">
        <f>((Listes!N58-Listes!N$52)/Climat!N8/Données!Q$13)*1000</f>
        <v>#DIV/0!</v>
      </c>
      <c r="O29" s="231" t="e">
        <f>((Listes!O58-Listes!O$52)/Climat!O8/Données!R$13)*1000</f>
        <v>#DIV/0!</v>
      </c>
      <c r="P29" s="231" t="e">
        <f>((Listes!P58-Listes!P$52)/Climat!P8/Données!S$13)*1000</f>
        <v>#DIV/0!</v>
      </c>
      <c r="Q29" s="231" t="e">
        <f>((Listes!Q58-Listes!Q$52)/Climat!Q8/Données!T$13)*1000</f>
        <v>#DIV/0!</v>
      </c>
      <c r="R29" s="581" t="e">
        <f>((Listes!R58-Listes!R$52)/Climat!R8/Données!U$13)*1000</f>
        <v>#DIV/0!</v>
      </c>
    </row>
    <row r="30" spans="1:18">
      <c r="B30" s="106" t="s">
        <v>7</v>
      </c>
      <c r="C30" s="580" t="e">
        <f>((Listes!C59-Listes!C$52)/Climat!C9/Données!F$13)*1000</f>
        <v>#DIV/0!</v>
      </c>
      <c r="D30" s="231" t="e">
        <f>((Listes!D59-Listes!D$52)/Climat!D9/Données!G$13)*1000</f>
        <v>#DIV/0!</v>
      </c>
      <c r="E30" s="231" t="e">
        <f>((Listes!E59-Listes!E$52)/Climat!E9/Données!H$13)*1000</f>
        <v>#DIV/0!</v>
      </c>
      <c r="F30" s="231" t="e">
        <f>((Listes!F59-Listes!F$52)/Climat!F9/Données!I$13)*1000</f>
        <v>#DIV/0!</v>
      </c>
      <c r="G30" s="231" t="e">
        <f>((Listes!G59-Listes!G$52)/Climat!G9/Données!J$13)*1000</f>
        <v>#DIV/0!</v>
      </c>
      <c r="H30" s="231" t="e">
        <f>((Listes!H59-Listes!H$52)/Climat!H9/Données!K$13)*1000</f>
        <v>#DIV/0!</v>
      </c>
      <c r="I30" s="231" t="e">
        <f>((Listes!I59-Listes!I$52)/Climat!I9/Données!L$13)*1000</f>
        <v>#DIV/0!</v>
      </c>
      <c r="J30" s="231" t="e">
        <f>((Listes!J59-Listes!J$52)/Climat!J9/Données!M$13)*1000</f>
        <v>#DIV/0!</v>
      </c>
      <c r="K30" s="231" t="e">
        <f>((Listes!K59-Listes!K$52)/Climat!K9/Données!N$13)*1000</f>
        <v>#DIV/0!</v>
      </c>
      <c r="L30" s="231" t="e">
        <f>((Listes!L59-Listes!L$52)/Climat!L9/Données!O$13)*1000</f>
        <v>#DIV/0!</v>
      </c>
      <c r="M30" s="231" t="e">
        <f>((Listes!M59-Listes!M$52)/Climat!M9/Données!P$13)*1000</f>
        <v>#DIV/0!</v>
      </c>
      <c r="N30" s="231" t="e">
        <f>((Listes!N59-Listes!N$52)/Climat!N9/Données!Q$13)*1000</f>
        <v>#DIV/0!</v>
      </c>
      <c r="O30" s="231" t="e">
        <f>((Listes!O59-Listes!O$52)/Climat!O9/Données!R$13)*1000</f>
        <v>#DIV/0!</v>
      </c>
      <c r="P30" s="231" t="e">
        <f>((Listes!P59-Listes!P$52)/Climat!P9/Données!S$13)*1000</f>
        <v>#DIV/0!</v>
      </c>
      <c r="Q30" s="231" t="e">
        <f>((Listes!Q59-Listes!Q$52)/Climat!Q9/Données!T$13)*1000</f>
        <v>#DIV/0!</v>
      </c>
      <c r="R30" s="581" t="e">
        <f>((Listes!R59-Listes!R$52)/Climat!R9/Données!U$13)*1000</f>
        <v>#DIV/0!</v>
      </c>
    </row>
    <row r="31" spans="1:18">
      <c r="B31" s="106" t="s">
        <v>8</v>
      </c>
      <c r="C31" s="580" t="e">
        <f>((Listes!C60-Listes!C$52)/Climat!C10/Données!F$13)*1000</f>
        <v>#DIV/0!</v>
      </c>
      <c r="D31" s="231" t="e">
        <f>((Listes!D60-Listes!D$52)/Climat!D10/Données!G$13)*1000</f>
        <v>#DIV/0!</v>
      </c>
      <c r="E31" s="231" t="e">
        <f>((Listes!E60-Listes!E$52)/Climat!E10/Données!H$13)*1000</f>
        <v>#DIV/0!</v>
      </c>
      <c r="F31" s="231" t="e">
        <f>((Listes!F60-Listes!F$52)/Climat!F10/Données!I$13)*1000</f>
        <v>#DIV/0!</v>
      </c>
      <c r="G31" s="231" t="e">
        <f>((Listes!G60-Listes!G$52)/Climat!G10/Données!J$13)*1000</f>
        <v>#DIV/0!</v>
      </c>
      <c r="H31" s="231" t="e">
        <f>((Listes!H60-Listes!H$52)/Climat!H10/Données!K$13)*1000</f>
        <v>#DIV/0!</v>
      </c>
      <c r="I31" s="231" t="e">
        <f>((Listes!I60-Listes!I$52)/Climat!I10/Données!L$13)*1000</f>
        <v>#DIV/0!</v>
      </c>
      <c r="J31" s="231" t="e">
        <f>((Listes!J60-Listes!J$52)/Climat!J10/Données!M$13)*1000</f>
        <v>#DIV/0!</v>
      </c>
      <c r="K31" s="231" t="e">
        <f>((Listes!K60-Listes!K$52)/Climat!K10/Données!N$13)*1000</f>
        <v>#DIV/0!</v>
      </c>
      <c r="L31" s="231" t="e">
        <f>((Listes!L60-Listes!L$52)/Climat!L10/Données!O$13)*1000</f>
        <v>#DIV/0!</v>
      </c>
      <c r="M31" s="231" t="e">
        <f>((Listes!M60-Listes!M$52)/Climat!M10/Données!P$13)*1000</f>
        <v>#DIV/0!</v>
      </c>
      <c r="N31" s="231" t="e">
        <f>((Listes!N60-Listes!N$52)/Climat!N10/Données!Q$13)*1000</f>
        <v>#DIV/0!</v>
      </c>
      <c r="O31" s="231" t="e">
        <f>((Listes!O60-Listes!O$52)/Climat!O10/Données!R$13)*1000</f>
        <v>#DIV/0!</v>
      </c>
      <c r="P31" s="231" t="e">
        <f>((Listes!P60-Listes!P$52)/Climat!P10/Données!S$13)*1000</f>
        <v>#DIV/0!</v>
      </c>
      <c r="Q31" s="231" t="e">
        <f>((Listes!Q60-Listes!Q$52)/Climat!Q10/Données!T$13)*1000</f>
        <v>#DIV/0!</v>
      </c>
      <c r="R31" s="581" t="e">
        <f>((Listes!R60-Listes!R$52)/Climat!R10/Données!U$13)*1000</f>
        <v>#DIV/0!</v>
      </c>
    </row>
    <row r="32" spans="1:18">
      <c r="B32" s="106" t="s">
        <v>9</v>
      </c>
      <c r="C32" s="582">
        <v>0</v>
      </c>
      <c r="D32" s="514">
        <v>0</v>
      </c>
      <c r="E32" s="514">
        <v>0</v>
      </c>
      <c r="F32" s="514">
        <v>0</v>
      </c>
      <c r="G32" s="514">
        <v>0</v>
      </c>
      <c r="H32" s="514">
        <v>0</v>
      </c>
      <c r="I32" s="514">
        <v>0</v>
      </c>
      <c r="J32" s="514">
        <v>0</v>
      </c>
      <c r="K32" s="514">
        <v>0</v>
      </c>
      <c r="L32" s="514">
        <v>0</v>
      </c>
      <c r="M32" s="514">
        <v>0</v>
      </c>
      <c r="N32" s="514">
        <v>0</v>
      </c>
      <c r="O32" s="514">
        <v>0</v>
      </c>
      <c r="P32" s="514">
        <v>0</v>
      </c>
      <c r="Q32" s="514">
        <v>0</v>
      </c>
      <c r="R32" s="583">
        <v>0</v>
      </c>
    </row>
    <row r="33" spans="1:18">
      <c r="B33" s="106" t="s">
        <v>10</v>
      </c>
      <c r="C33" s="582">
        <v>0</v>
      </c>
      <c r="D33" s="514">
        <v>0</v>
      </c>
      <c r="E33" s="514">
        <v>0</v>
      </c>
      <c r="F33" s="514">
        <v>0</v>
      </c>
      <c r="G33" s="514">
        <v>0</v>
      </c>
      <c r="H33" s="514">
        <v>0</v>
      </c>
      <c r="I33" s="514">
        <v>0</v>
      </c>
      <c r="J33" s="514">
        <v>0</v>
      </c>
      <c r="K33" s="514">
        <v>0</v>
      </c>
      <c r="L33" s="514">
        <v>0</v>
      </c>
      <c r="M33" s="514">
        <v>0</v>
      </c>
      <c r="N33" s="514">
        <v>0</v>
      </c>
      <c r="O33" s="514">
        <v>0</v>
      </c>
      <c r="P33" s="514">
        <v>0</v>
      </c>
      <c r="Q33" s="514">
        <v>0</v>
      </c>
      <c r="R33" s="583">
        <v>0</v>
      </c>
    </row>
    <row r="34" spans="1:18">
      <c r="B34" s="106" t="s">
        <v>11</v>
      </c>
      <c r="C34" s="582">
        <v>0</v>
      </c>
      <c r="D34" s="514">
        <v>0</v>
      </c>
      <c r="E34" s="514">
        <v>0</v>
      </c>
      <c r="F34" s="514">
        <v>0</v>
      </c>
      <c r="G34" s="514">
        <v>0</v>
      </c>
      <c r="H34" s="514">
        <v>0</v>
      </c>
      <c r="I34" s="514">
        <v>0</v>
      </c>
      <c r="J34" s="514">
        <v>0</v>
      </c>
      <c r="K34" s="514">
        <v>0</v>
      </c>
      <c r="L34" s="514">
        <v>0</v>
      </c>
      <c r="M34" s="514">
        <v>0</v>
      </c>
      <c r="N34" s="514">
        <v>0</v>
      </c>
      <c r="O34" s="514">
        <v>0</v>
      </c>
      <c r="P34" s="514">
        <v>0</v>
      </c>
      <c r="Q34" s="514">
        <v>0</v>
      </c>
      <c r="R34" s="583">
        <v>0</v>
      </c>
    </row>
    <row r="35" spans="1:18">
      <c r="B35" s="106" t="s">
        <v>12</v>
      </c>
      <c r="C35" s="582">
        <v>0</v>
      </c>
      <c r="D35" s="514">
        <v>0</v>
      </c>
      <c r="E35" s="514">
        <v>0</v>
      </c>
      <c r="F35" s="514">
        <v>0</v>
      </c>
      <c r="G35" s="514">
        <v>0</v>
      </c>
      <c r="H35" s="514">
        <v>0</v>
      </c>
      <c r="I35" s="514">
        <v>0</v>
      </c>
      <c r="J35" s="514">
        <v>0</v>
      </c>
      <c r="K35" s="514">
        <v>0</v>
      </c>
      <c r="L35" s="514">
        <v>0</v>
      </c>
      <c r="M35" s="514">
        <v>0</v>
      </c>
      <c r="N35" s="514">
        <v>0</v>
      </c>
      <c r="O35" s="514">
        <v>0</v>
      </c>
      <c r="P35" s="514">
        <v>0</v>
      </c>
      <c r="Q35" s="514">
        <v>0</v>
      </c>
      <c r="R35" s="583">
        <v>0</v>
      </c>
    </row>
    <row r="36" spans="1:18">
      <c r="B36" s="106" t="s">
        <v>13</v>
      </c>
      <c r="C36" s="580" t="e">
        <f>((Listes!C65-Listes!C$52)/Climat!C15/Données!F$13)*1000</f>
        <v>#DIV/0!</v>
      </c>
      <c r="D36" s="231" t="e">
        <f>((Listes!D65-Listes!D$52)/Climat!D15/Données!G$13)*1000</f>
        <v>#DIV/0!</v>
      </c>
      <c r="E36" s="231" t="e">
        <f>((Listes!E65-Listes!E$52)/Climat!E15/Données!H$13)*1000</f>
        <v>#DIV/0!</v>
      </c>
      <c r="F36" s="231" t="e">
        <f>((Listes!F65-Listes!F$52)/Climat!F15/Données!I$13)*1000</f>
        <v>#DIV/0!</v>
      </c>
      <c r="G36" s="231" t="e">
        <f>((Listes!G65-Listes!G$52)/Climat!G15/Données!J$13)*1000</f>
        <v>#DIV/0!</v>
      </c>
      <c r="H36" s="231" t="e">
        <f>((Listes!H65-Listes!H$52)/Climat!H15/Données!K$13)*1000</f>
        <v>#DIV/0!</v>
      </c>
      <c r="I36" s="231" t="e">
        <f>((Listes!I65-Listes!I$52)/Climat!I15/Données!L$13)*1000</f>
        <v>#DIV/0!</v>
      </c>
      <c r="J36" s="231" t="e">
        <f>((Listes!J65-Listes!J$52)/Climat!J15/Données!M$13)*1000</f>
        <v>#DIV/0!</v>
      </c>
      <c r="K36" s="231" t="e">
        <f>((Listes!K65-Listes!K$52)/Climat!K15/Données!N$13)*1000</f>
        <v>#DIV/0!</v>
      </c>
      <c r="L36" s="231" t="e">
        <f>((Listes!L65-Listes!L$52)/Climat!L15/Données!O$13)*1000</f>
        <v>#DIV/0!</v>
      </c>
      <c r="M36" s="231" t="e">
        <f>((Listes!M65-Listes!M$52)/Climat!M15/Données!P$13)*1000</f>
        <v>#DIV/0!</v>
      </c>
      <c r="N36" s="231" t="e">
        <f>((Listes!N65-Listes!N$52)/Climat!N15/Données!Q$13)*1000</f>
        <v>#DIV/0!</v>
      </c>
      <c r="O36" s="231" t="e">
        <f>((Listes!O65-Listes!O$52)/Climat!O15/Données!R$13)*1000</f>
        <v>#DIV/0!</v>
      </c>
      <c r="P36" s="231" t="e">
        <f>((Listes!P65-Listes!P$52)/Climat!P15/Données!S$13)*1000</f>
        <v>#DIV/0!</v>
      </c>
      <c r="Q36" s="231" t="e">
        <f>((Listes!Q65-Listes!Q$52)/Climat!Q15/Données!T$13)*1000</f>
        <v>#DIV/0!</v>
      </c>
      <c r="R36" s="581" t="e">
        <f>((Listes!R65-Listes!R$52)/Climat!R15/Données!U$13)*1000</f>
        <v>#DIV/0!</v>
      </c>
    </row>
    <row r="37" spans="1:18">
      <c r="B37" s="106" t="s">
        <v>14</v>
      </c>
      <c r="C37" s="580" t="e">
        <f>((Listes!C66-Listes!C$52)/Climat!C16/Données!F$13)*1000</f>
        <v>#DIV/0!</v>
      </c>
      <c r="D37" s="231" t="e">
        <f>((Listes!D66-Listes!D$52)/Climat!D16/Données!G$13)*1000</f>
        <v>#DIV/0!</v>
      </c>
      <c r="E37" s="231" t="e">
        <f>((Listes!E66-Listes!E$52)/Climat!E16/Données!H$13)*1000</f>
        <v>#DIV/0!</v>
      </c>
      <c r="F37" s="231" t="e">
        <f>((Listes!F66-Listes!F$52)/Climat!F16/Données!I$13)*1000</f>
        <v>#DIV/0!</v>
      </c>
      <c r="G37" s="231" t="e">
        <f>((Listes!G66-Listes!G$52)/Climat!G16/Données!J$13)*1000</f>
        <v>#DIV/0!</v>
      </c>
      <c r="H37" s="231" t="e">
        <f>((Listes!H66-Listes!H$52)/Climat!H16/Données!K$13)*1000</f>
        <v>#DIV/0!</v>
      </c>
      <c r="I37" s="231" t="e">
        <f>((Listes!I66-Listes!I$52)/Climat!I16/Données!L$13)*1000</f>
        <v>#DIV/0!</v>
      </c>
      <c r="J37" s="231" t="e">
        <f>((Listes!J66-Listes!J$52)/Climat!J16/Données!M$13)*1000</f>
        <v>#DIV/0!</v>
      </c>
      <c r="K37" s="231" t="e">
        <f>((Listes!K66-Listes!K$52)/Climat!K16/Données!N$13)*1000</f>
        <v>#DIV/0!</v>
      </c>
      <c r="L37" s="231" t="e">
        <f>((Listes!L66-Listes!L$52)/Climat!L16/Données!O$13)*1000</f>
        <v>#DIV/0!</v>
      </c>
      <c r="M37" s="231" t="e">
        <f>((Listes!M66-Listes!M$52)/Climat!M16/Données!P$13)*1000</f>
        <v>#DIV/0!</v>
      </c>
      <c r="N37" s="231" t="e">
        <f>((Listes!N66-Listes!N$52)/Climat!N16/Données!Q$13)*1000</f>
        <v>#DIV/0!</v>
      </c>
      <c r="O37" s="231" t="e">
        <f>((Listes!O66-Listes!O$52)/Climat!O16/Données!R$13)*1000</f>
        <v>#DIV/0!</v>
      </c>
      <c r="P37" s="231" t="e">
        <f>((Listes!P66-Listes!P$52)/Climat!P16/Données!S$13)*1000</f>
        <v>#DIV/0!</v>
      </c>
      <c r="Q37" s="231" t="e">
        <f>((Listes!Q66-Listes!Q$52)/Climat!Q16/Données!T$13)*1000</f>
        <v>#DIV/0!</v>
      </c>
      <c r="R37" s="581" t="e">
        <f>((Listes!R66-Listes!R$52)/Climat!R16/Données!U$13)*1000</f>
        <v>#DIV/0!</v>
      </c>
    </row>
    <row r="38" spans="1:18" ht="15.75" thickBot="1">
      <c r="B38" s="108" t="s">
        <v>15</v>
      </c>
      <c r="C38" s="782" t="e">
        <f>((Listes!C67-Listes!C$52)/Climat!C17/Données!F$13)*1000</f>
        <v>#DIV/0!</v>
      </c>
      <c r="D38" s="783" t="e">
        <f>((Listes!D67-Listes!D$52)/Climat!D17/Données!G$13)*1000</f>
        <v>#DIV/0!</v>
      </c>
      <c r="E38" s="783" t="e">
        <f>((Listes!E67-Listes!E$52)/Climat!E17/Données!H$13)*1000</f>
        <v>#DIV/0!</v>
      </c>
      <c r="F38" s="783" t="e">
        <f>((Listes!F67-Listes!F$52)/Climat!F17/Données!I$13)*1000</f>
        <v>#DIV/0!</v>
      </c>
      <c r="G38" s="783" t="e">
        <f>((Listes!G67-Listes!G$52)/Climat!G17/Données!J$13)*1000</f>
        <v>#DIV/0!</v>
      </c>
      <c r="H38" s="783" t="e">
        <f>((Listes!H67-Listes!H$52)/Climat!H17/Données!K$13)*1000</f>
        <v>#DIV/0!</v>
      </c>
      <c r="I38" s="783" t="e">
        <f>((Listes!I67-Listes!I$52)/Climat!I17/Données!L$13)*1000</f>
        <v>#DIV/0!</v>
      </c>
      <c r="J38" s="783" t="e">
        <f>((Listes!J67-Listes!J$52)/Climat!J17/Données!M$13)*1000</f>
        <v>#DIV/0!</v>
      </c>
      <c r="K38" s="783" t="e">
        <f>((Listes!K67-Listes!K$52)/Climat!K17/Données!N$13)*1000</f>
        <v>#DIV/0!</v>
      </c>
      <c r="L38" s="783" t="e">
        <f>((Listes!L67-Listes!L$52)/Climat!L17/Données!O$13)*1000</f>
        <v>#DIV/0!</v>
      </c>
      <c r="M38" s="783" t="e">
        <f>((Listes!M67-Listes!M$52)/Climat!M17/Données!P$13)*1000</f>
        <v>#DIV/0!</v>
      </c>
      <c r="N38" s="783" t="e">
        <f>((Listes!N67-Listes!N$52)/Climat!N17/Données!Q$13)*1000</f>
        <v>#DIV/0!</v>
      </c>
      <c r="O38" s="783" t="e">
        <f>((Listes!O67-Listes!O$52)/Climat!O17/Données!R$13)*1000</f>
        <v>#DIV/0!</v>
      </c>
      <c r="P38" s="783" t="e">
        <f>((Listes!P67-Listes!P$52)/Climat!P17/Données!S$13)*1000</f>
        <v>#DIV/0!</v>
      </c>
      <c r="Q38" s="783" t="e">
        <f>((Listes!Q67-Listes!Q$52)/Climat!Q17/Données!T$13)*1000</f>
        <v>#DIV/0!</v>
      </c>
      <c r="R38" s="784" t="e">
        <f>((Listes!R67-Listes!R$52)/Climat!R17/Données!U$13)*1000</f>
        <v>#DIV/0!</v>
      </c>
    </row>
    <row r="39" spans="1:18">
      <c r="B39" s="1122" t="s">
        <v>73</v>
      </c>
      <c r="C39" s="815">
        <f>IF(C18=0,0,((Listes!C71/Climat!C18/Données!F13)*1000))</f>
        <v>0</v>
      </c>
      <c r="D39" s="816">
        <f>IF(D18=0,0,((Listes!D71/Climat!D18/Données!G13)*1000))</f>
        <v>0</v>
      </c>
      <c r="E39" s="816">
        <f>IF(E18=0,0,((Listes!E71/Climat!E18/Données!H13)*1000))</f>
        <v>0</v>
      </c>
      <c r="F39" s="816">
        <f>IF(F18=0,0,((Listes!F71/Climat!F18/Données!I13)*1000))</f>
        <v>0</v>
      </c>
      <c r="G39" s="816">
        <f>IF(G18=0,0,((Listes!G71/Climat!G18/Données!J13)*1000))</f>
        <v>0</v>
      </c>
      <c r="H39" s="816">
        <f>IF(H18=0,0,((Listes!H71/Climat!H18/Données!K13)*1000))</f>
        <v>0</v>
      </c>
      <c r="I39" s="816">
        <f>IF(I18=0,0,((Listes!I71/Climat!I18/Données!L13)*1000))</f>
        <v>0</v>
      </c>
      <c r="J39" s="816">
        <f>IF(J18=0,0,((Listes!J71/Climat!J18/Données!M13)*1000))</f>
        <v>0</v>
      </c>
      <c r="K39" s="816">
        <f>IF(K18=0,0,((Listes!K71/Climat!K18/Données!N13)*1000))</f>
        <v>0</v>
      </c>
      <c r="L39" s="816">
        <f>IF(L18=0,0,((Listes!L71/Climat!L18/Données!O13)*1000))</f>
        <v>0</v>
      </c>
      <c r="M39" s="816">
        <f>IF(M18=0,0,((Listes!M71/Climat!M18/Données!P13)*1000))</f>
        <v>0</v>
      </c>
      <c r="N39" s="816">
        <f>IF(N18=0,0,((Listes!N71/Climat!N18/Données!Q13)*1000))</f>
        <v>0</v>
      </c>
      <c r="O39" s="816">
        <f>IF(O18=0,0,((Listes!O71/Climat!O18/Données!R13)*1000))</f>
        <v>0</v>
      </c>
      <c r="P39" s="816">
        <f>IF(P18=0,0,((Listes!P71/Climat!P18/Données!S13)*1000))</f>
        <v>0</v>
      </c>
      <c r="Q39" s="816">
        <f>IF(Q18=0,0,((Listes!Q71/Climat!Q18/Données!T13)*1000))</f>
        <v>0</v>
      </c>
      <c r="R39" s="817">
        <f>IF(R18=0,0,((Listes!R71/Climat!R18/Données!U13)*1000))</f>
        <v>0</v>
      </c>
    </row>
    <row r="40" spans="1:18" s="688" customFormat="1" ht="15.75" thickBot="1">
      <c r="A40" s="697"/>
      <c r="B40" s="1123"/>
      <c r="C40" s="818" t="str">
        <f>IF(C18=0," ",((Listes!C71/Climat!C18/Données!F13)*1000))</f>
        <v xml:space="preserve"> </v>
      </c>
      <c r="D40" s="819" t="str">
        <f>IF(D18=0," ",((Listes!D71/Climat!D18/Données!G13)*1000))</f>
        <v xml:space="preserve"> </v>
      </c>
      <c r="E40" s="819" t="str">
        <f>IF(E18=0," ",((Listes!E71/Climat!E18/Données!H13)*1000))</f>
        <v xml:space="preserve"> </v>
      </c>
      <c r="F40" s="819" t="str">
        <f>IF(F18=0," ",((Listes!F71/Climat!F18/Données!I13)*1000))</f>
        <v xml:space="preserve"> </v>
      </c>
      <c r="G40" s="819" t="str">
        <f>IF(G18=0," ",((Listes!G71/Climat!G18/Données!J13)*1000))</f>
        <v xml:space="preserve"> </v>
      </c>
      <c r="H40" s="819" t="str">
        <f>IF(H18=0," ",((Listes!H71/Climat!H18/Données!K13)*1000))</f>
        <v xml:space="preserve"> </v>
      </c>
      <c r="I40" s="819" t="str">
        <f>IF(I18=0," ",((Listes!I71/Climat!I18/Données!L13)*1000))</f>
        <v xml:space="preserve"> </v>
      </c>
      <c r="J40" s="819" t="str">
        <f>IF(J18=0," ",((Listes!J71/Climat!J18/Données!M13)*1000))</f>
        <v xml:space="preserve"> </v>
      </c>
      <c r="K40" s="819" t="str">
        <f>IF(K18=0," ",((Listes!K71/Climat!K18/Données!N13)*1000))</f>
        <v xml:space="preserve"> </v>
      </c>
      <c r="L40" s="819" t="str">
        <f>IF(L18=0," ",((Listes!L71/Climat!L18/Données!O13)*1000))</f>
        <v xml:space="preserve"> </v>
      </c>
      <c r="M40" s="819" t="str">
        <f>IF(M18=0," ",((Listes!M71/Climat!M18/Données!P13)*1000))</f>
        <v xml:space="preserve"> </v>
      </c>
      <c r="N40" s="819" t="str">
        <f>IF(N18=0," ",((Listes!N71/Climat!N18/Données!Q13)*1000))</f>
        <v xml:space="preserve"> </v>
      </c>
      <c r="O40" s="819" t="str">
        <f>IF(O18=0," ",((Listes!O71/Climat!O18/Données!R13)*1000))</f>
        <v xml:space="preserve"> </v>
      </c>
      <c r="P40" s="819" t="str">
        <f>IF(P18=0," ",((Listes!P71/Climat!P18/Données!S13)*1000))</f>
        <v xml:space="preserve"> </v>
      </c>
      <c r="Q40" s="819" t="str">
        <f>IF(Q18=0," ",((Listes!Q71/Climat!Q18/Données!T13)*1000))</f>
        <v xml:space="preserve"> </v>
      </c>
      <c r="R40" s="820" t="str">
        <f>IF(R18=0," ",((Listes!R71/Climat!R18/Données!U13)*1000))</f>
        <v xml:space="preserve"> </v>
      </c>
    </row>
    <row r="41" spans="1:18" ht="15.75" thickBot="1">
      <c r="B41" s="635" t="s">
        <v>63</v>
      </c>
      <c r="C41" s="731" t="s">
        <v>16</v>
      </c>
      <c r="D41" s="732" t="e">
        <f>-(1-D39/C39)</f>
        <v>#DIV/0!</v>
      </c>
      <c r="E41" s="732" t="e">
        <f t="shared" ref="E41" si="2">-(1-E39/D39)</f>
        <v>#DIV/0!</v>
      </c>
      <c r="F41" s="732" t="e">
        <f t="shared" ref="F41" si="3">-(1-F39/E39)</f>
        <v>#DIV/0!</v>
      </c>
      <c r="G41" s="732" t="e">
        <f>-(1-G39/F39)</f>
        <v>#DIV/0!</v>
      </c>
      <c r="H41" s="732" t="e">
        <f t="shared" ref="H41:I41" si="4">-(1-H39/G39)</f>
        <v>#DIV/0!</v>
      </c>
      <c r="I41" s="732" t="e">
        <f t="shared" si="4"/>
        <v>#DIV/0!</v>
      </c>
      <c r="J41" s="732" t="e">
        <f t="shared" ref="J41" si="5">-(1-J39/I39)</f>
        <v>#DIV/0!</v>
      </c>
      <c r="K41" s="732" t="e">
        <f t="shared" ref="K41" si="6">-(1-K39/J39)</f>
        <v>#DIV/0!</v>
      </c>
      <c r="L41" s="732" t="e">
        <f t="shared" ref="L41" si="7">-(1-L39/K39)</f>
        <v>#DIV/0!</v>
      </c>
      <c r="M41" s="732" t="e">
        <f t="shared" ref="M41" si="8">-(1-M39/L39)</f>
        <v>#DIV/0!</v>
      </c>
      <c r="N41" s="732" t="e">
        <f t="shared" ref="N41" si="9">-(1-N39/M39)</f>
        <v>#DIV/0!</v>
      </c>
      <c r="O41" s="732" t="e">
        <f>-(1-O39/N39)</f>
        <v>#DIV/0!</v>
      </c>
      <c r="P41" s="732" t="e">
        <f t="shared" ref="P41" si="10">-(1-P39/O39)</f>
        <v>#DIV/0!</v>
      </c>
      <c r="Q41" s="732" t="e">
        <f t="shared" ref="Q41" si="11">-(1-Q39/P39)</f>
        <v>#DIV/0!</v>
      </c>
      <c r="R41" s="929" t="e">
        <f t="shared" ref="R41" si="12">-(1-R39/Q39)</f>
        <v>#DIV/0!</v>
      </c>
    </row>
    <row r="42" spans="1:18">
      <c r="B42" s="1122" t="s">
        <v>380</v>
      </c>
      <c r="C42" s="815">
        <f>IF(C18=0,0,((Listes!C71*(Données!$F$22/C18))/Données!F13))</f>
        <v>0</v>
      </c>
      <c r="D42" s="816">
        <f>IF(D18=0,0,((Listes!D71*(Données!$F$22/D18))/Données!G13))</f>
        <v>0</v>
      </c>
      <c r="E42" s="816">
        <f>IF(E18=0,0,((Listes!E71*(Données!$F$22/E18))/Données!H13))</f>
        <v>0</v>
      </c>
      <c r="F42" s="816">
        <f>IF(F18=0,0,((Listes!F71*(Données!$F$22/F18))/Données!I13))</f>
        <v>0</v>
      </c>
      <c r="G42" s="816">
        <f>IF(G18=0,0,((Listes!G71*(Données!$F$22/G18))/Données!J13))</f>
        <v>0</v>
      </c>
      <c r="H42" s="816">
        <f>IF(H18=0,0,((Listes!H71*(Données!$F$22/H18))/Données!K13))</f>
        <v>0</v>
      </c>
      <c r="I42" s="816">
        <f>IF(I18=0,0,((Listes!I71*(Données!$F$22/I18))/Données!L13))</f>
        <v>0</v>
      </c>
      <c r="J42" s="816">
        <f>IF(J18=0,0,((Listes!J71*(Données!$F$22/J18))/Données!M13))</f>
        <v>0</v>
      </c>
      <c r="K42" s="816">
        <f>IF(K18=0,0,((Listes!K71*(Données!$F$22/K18))/Données!N13))</f>
        <v>0</v>
      </c>
      <c r="L42" s="816">
        <f>IF(L18=0,0,((Listes!L71*(Données!$F$22/L18))/Données!O13))</f>
        <v>0</v>
      </c>
      <c r="M42" s="816">
        <f>IF(M18=0,0,((Listes!M71*(Données!$F$22/M18))/Données!P13))</f>
        <v>0</v>
      </c>
      <c r="N42" s="816">
        <f>IF(N18=0,0,((Listes!N71*(Données!$F$22/N18))/Données!Q13))</f>
        <v>0</v>
      </c>
      <c r="O42" s="816">
        <f>IF(O18=0,0,((Listes!O71*(Données!$F$22/O18))/Données!R13))</f>
        <v>0</v>
      </c>
      <c r="P42" s="816">
        <f>IF(P18=0,0,((Listes!P71*(Données!$F$22/P18))/Données!S13))</f>
        <v>0</v>
      </c>
      <c r="Q42" s="816">
        <f>IF(Q18=0,0,((Listes!Q71*(Données!$F$22/Q18))/Données!T13))</f>
        <v>0</v>
      </c>
      <c r="R42" s="817">
        <f>IF(R18=0,0,((Listes!R71*(Données!$F$22/R18))/Données!U13))</f>
        <v>0</v>
      </c>
    </row>
    <row r="43" spans="1:18" ht="15.75" thickBot="1">
      <c r="B43" s="1123"/>
      <c r="C43" s="818" t="str">
        <f>IF(C18=0," ",((Listes!C71*(Données!$F$22/C18))/Données!F13))</f>
        <v xml:space="preserve"> </v>
      </c>
      <c r="D43" s="819" t="str">
        <f>IF(D18=0," ",((Listes!D71*(Données!$F$22/D18))/Données!G13))</f>
        <v xml:space="preserve"> </v>
      </c>
      <c r="E43" s="819" t="str">
        <f>IF(E18=0," ",((Listes!E71*(Données!$F$22/E18))/Données!H13))</f>
        <v xml:space="preserve"> </v>
      </c>
      <c r="F43" s="819" t="str">
        <f>IF(F18=0," ",((Listes!F71*(Données!$F$22/F18))/Données!I13))</f>
        <v xml:space="preserve"> </v>
      </c>
      <c r="G43" s="819" t="str">
        <f>IF(G18=0," ",((Listes!G71*(Données!$F$22/G18))/Données!J13))</f>
        <v xml:space="preserve"> </v>
      </c>
      <c r="H43" s="819" t="str">
        <f>IF(H18=0," ",((Listes!H71*(Données!$F$22/H18))/Données!K13))</f>
        <v xml:space="preserve"> </v>
      </c>
      <c r="I43" s="819" t="str">
        <f>IF(I18=0," ",((Listes!I71*(Données!$F$22/I18))/Données!L13))</f>
        <v xml:space="preserve"> </v>
      </c>
      <c r="J43" s="819" t="str">
        <f>IF(J18=0," ",((Listes!J71*(Données!$F$22/J18))/Données!M13))</f>
        <v xml:space="preserve"> </v>
      </c>
      <c r="K43" s="819" t="str">
        <f>IF(K18=0," ",((Listes!K71*(Données!$F$22/K18))/Données!N13))</f>
        <v xml:space="preserve"> </v>
      </c>
      <c r="L43" s="819" t="str">
        <f>IF(L18=0," ",((Listes!L71*(Données!$F$22/L18))/Données!O13))</f>
        <v xml:space="preserve"> </v>
      </c>
      <c r="M43" s="819" t="str">
        <f>IF(M18=0," ",((Listes!M71*(Données!$F$22/M18))/Données!P13))</f>
        <v xml:space="preserve"> </v>
      </c>
      <c r="N43" s="819" t="str">
        <f>IF(N18=0," ",((Listes!N71*(Données!$F$22/N18))/Données!Q13))</f>
        <v xml:space="preserve"> </v>
      </c>
      <c r="O43" s="819" t="str">
        <f>IF(O18=0," ",((Listes!O71*(Données!$F$22/O18))/Données!R13))</f>
        <v xml:space="preserve"> </v>
      </c>
      <c r="P43" s="819" t="str">
        <f>IF(P18=0," ",((Listes!P71*(Données!$F$22/P18))/Données!S13))</f>
        <v xml:space="preserve"> </v>
      </c>
      <c r="Q43" s="819" t="str">
        <f>IF(Q18=0," ",((Listes!Q71*(Données!$F$22/Q18))/Données!T13))</f>
        <v xml:space="preserve"> </v>
      </c>
      <c r="R43" s="820" t="str">
        <f>IF(R18=0," ",((Listes!R71*(Données!$F$22/R18))/Données!U13))</f>
        <v xml:space="preserve"> </v>
      </c>
    </row>
    <row r="44" spans="1:18" ht="15.75" thickBot="1">
      <c r="B44" s="635" t="s">
        <v>63</v>
      </c>
      <c r="C44" s="766" t="s">
        <v>16</v>
      </c>
      <c r="D44" s="734" t="e">
        <f>-(1-D42/C42)</f>
        <v>#DIV/0!</v>
      </c>
      <c r="E44" s="734" t="e">
        <f t="shared" ref="E44" si="13">-(1-E42/D42)</f>
        <v>#DIV/0!</v>
      </c>
      <c r="F44" s="734" t="e">
        <f t="shared" ref="F44" si="14">-(1-F42/E42)</f>
        <v>#DIV/0!</v>
      </c>
      <c r="G44" s="734" t="e">
        <f>-(1-G42/F42)</f>
        <v>#DIV/0!</v>
      </c>
      <c r="H44" s="734" t="e">
        <f t="shared" ref="H44" si="15">-(1-H42/G42)</f>
        <v>#DIV/0!</v>
      </c>
      <c r="I44" s="734" t="e">
        <f t="shared" ref="I44" si="16">-(1-I42/H42)</f>
        <v>#DIV/0!</v>
      </c>
      <c r="J44" s="734" t="e">
        <f t="shared" ref="J44" si="17">-(1-J42/I42)</f>
        <v>#DIV/0!</v>
      </c>
      <c r="K44" s="734" t="e">
        <f t="shared" ref="K44" si="18">-(1-K42/J42)</f>
        <v>#DIV/0!</v>
      </c>
      <c r="L44" s="734" t="e">
        <f t="shared" ref="L44" si="19">-(1-L42/K42)</f>
        <v>#DIV/0!</v>
      </c>
      <c r="M44" s="734" t="e">
        <f t="shared" ref="M44" si="20">-(1-M42/L42)</f>
        <v>#DIV/0!</v>
      </c>
      <c r="N44" s="734" t="e">
        <f t="shared" ref="N44" si="21">-(1-N42/M42)</f>
        <v>#DIV/0!</v>
      </c>
      <c r="O44" s="734" t="e">
        <f>-(1-O42/N42)</f>
        <v>#DIV/0!</v>
      </c>
      <c r="P44" s="734" t="e">
        <f t="shared" ref="P44" si="22">-(1-P42/O42)</f>
        <v>#DIV/0!</v>
      </c>
      <c r="Q44" s="734" t="e">
        <f t="shared" ref="Q44" si="23">-(1-Q42/P42)</f>
        <v>#DIV/0!</v>
      </c>
      <c r="R44" s="735" t="e">
        <f t="shared" ref="R44" si="24">-(1-R42/Q42)</f>
        <v>#DIV/0!</v>
      </c>
    </row>
    <row r="45" spans="1:18">
      <c r="B45" s="697"/>
      <c r="C45" s="697"/>
      <c r="D45" s="697"/>
      <c r="E45" s="697"/>
      <c r="F45" s="697"/>
      <c r="G45" s="697"/>
      <c r="H45" s="697"/>
      <c r="I45" s="697"/>
    </row>
    <row r="46" spans="1:18">
      <c r="B46" s="697"/>
      <c r="C46" s="697"/>
      <c r="D46" s="697"/>
      <c r="E46" s="697"/>
      <c r="F46" s="697"/>
      <c r="G46" s="697"/>
      <c r="H46" s="697"/>
      <c r="I46" s="697"/>
    </row>
    <row r="47" spans="1:18">
      <c r="B47" s="697"/>
      <c r="C47" s="697"/>
      <c r="D47" s="697"/>
      <c r="E47" s="697"/>
      <c r="F47" s="697"/>
      <c r="G47" s="697"/>
      <c r="H47" s="697"/>
      <c r="I47" s="697"/>
    </row>
    <row r="48" spans="1:18">
      <c r="B48" s="697"/>
      <c r="C48" s="697"/>
      <c r="D48" s="697"/>
      <c r="E48" s="697"/>
      <c r="F48" s="697"/>
      <c r="G48" s="697"/>
      <c r="H48" s="697"/>
      <c r="I48" s="697"/>
    </row>
    <row r="49" spans="2:9">
      <c r="B49" s="697"/>
      <c r="C49" s="697"/>
      <c r="D49" s="697"/>
      <c r="E49" s="697"/>
      <c r="F49" s="697"/>
      <c r="G49" s="697"/>
      <c r="H49" s="697"/>
      <c r="I49" s="697"/>
    </row>
  </sheetData>
  <mergeCells count="9">
    <mergeCell ref="B42:B43"/>
    <mergeCell ref="B39:B40"/>
    <mergeCell ref="B1:R1"/>
    <mergeCell ref="B2:R2"/>
    <mergeCell ref="B25:R25"/>
    <mergeCell ref="B21:R21"/>
    <mergeCell ref="B23:R23"/>
    <mergeCell ref="B4:R4"/>
    <mergeCell ref="B3:R3"/>
  </mergeCells>
  <conditionalFormatting sqref="C18:R18">
    <cfRule type="colorScale" priority="3">
      <colorScale>
        <cfvo type="min"/>
        <cfvo type="percentile" val="50"/>
        <cfvo type="max"/>
        <color rgb="FF63BE7B"/>
        <color rgb="FFFCFCFF"/>
        <color rgb="FFF8696B"/>
      </colorScale>
    </cfRule>
  </conditionalFormatting>
  <conditionalFormatting sqref="C39:R40">
    <cfRule type="colorScale" priority="2">
      <colorScale>
        <cfvo type="min"/>
        <cfvo type="percentile" val="50"/>
        <cfvo type="max"/>
        <color rgb="FF63BE7B"/>
        <color rgb="FFFCFCFF"/>
        <color rgb="FFF8696B"/>
      </colorScale>
    </cfRule>
  </conditionalFormatting>
  <conditionalFormatting sqref="C42:R43">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H353"/>
  <sheetViews>
    <sheetView showGridLines="0" topLeftCell="A304" zoomScale="85" zoomScaleNormal="85" workbookViewId="0">
      <selection activeCell="P325" sqref="P325"/>
    </sheetView>
  </sheetViews>
  <sheetFormatPr baseColWidth="10" defaultRowHeight="15"/>
  <cols>
    <col min="1" max="1" width="3.85546875" style="12" customWidth="1"/>
    <col min="2" max="2" width="18" style="119" customWidth="1"/>
    <col min="3" max="18" width="10.85546875" style="119" customWidth="1"/>
    <col min="19" max="19" width="10.7109375" style="2" customWidth="1"/>
    <col min="20" max="60" width="10.85546875" style="2"/>
  </cols>
  <sheetData>
    <row r="1" spans="1:19" s="2" customFormat="1">
      <c r="A1" s="12"/>
      <c r="B1" s="12"/>
      <c r="C1" s="12"/>
      <c r="D1" s="12"/>
      <c r="E1" s="12"/>
      <c r="F1" s="12"/>
      <c r="G1" s="12"/>
      <c r="H1" s="12"/>
      <c r="I1" s="12"/>
      <c r="J1" s="12"/>
      <c r="K1" s="12"/>
      <c r="L1" s="12"/>
      <c r="M1" s="12"/>
      <c r="N1" s="12"/>
      <c r="O1" s="12"/>
      <c r="P1" s="12"/>
      <c r="Q1" s="12"/>
      <c r="R1" s="12"/>
    </row>
    <row r="2" spans="1:19" s="2" customFormat="1" ht="163.5" customHeight="1">
      <c r="A2" s="12"/>
      <c r="B2" s="1099" t="s">
        <v>282</v>
      </c>
      <c r="C2" s="1129"/>
      <c r="D2" s="1129"/>
      <c r="E2" s="1129"/>
      <c r="F2" s="1129"/>
      <c r="G2" s="1129"/>
      <c r="H2" s="1129"/>
      <c r="I2" s="1129"/>
      <c r="J2" s="1129"/>
      <c r="K2" s="1129"/>
      <c r="L2" s="1129"/>
      <c r="M2" s="1129"/>
      <c r="N2" s="1129"/>
      <c r="O2" s="1129"/>
      <c r="P2" s="1129"/>
      <c r="Q2" s="1129"/>
      <c r="R2" s="1130"/>
      <c r="S2" s="41"/>
    </row>
    <row r="3" spans="1:19" s="2" customFormat="1" ht="14.1" customHeight="1" thickBot="1">
      <c r="A3" s="12"/>
      <c r="B3" s="65"/>
      <c r="C3" s="65"/>
      <c r="D3" s="65"/>
      <c r="E3" s="65"/>
      <c r="F3" s="65"/>
      <c r="G3" s="65"/>
      <c r="H3" s="65"/>
      <c r="I3" s="65"/>
      <c r="J3" s="65"/>
      <c r="K3" s="65"/>
      <c r="L3" s="65"/>
      <c r="M3" s="65"/>
      <c r="N3" s="65"/>
      <c r="O3" s="65"/>
      <c r="P3" s="65"/>
      <c r="Q3" s="65"/>
      <c r="R3" s="65"/>
      <c r="S3" s="41"/>
    </row>
    <row r="4" spans="1:19" s="2" customFormat="1" ht="56.25" customHeight="1" thickBot="1">
      <c r="A4" s="12"/>
      <c r="B4" s="1150" t="s">
        <v>232</v>
      </c>
      <c r="C4" s="1151"/>
      <c r="D4" s="1151"/>
      <c r="E4" s="1151"/>
      <c r="F4" s="1151"/>
      <c r="G4" s="1151"/>
      <c r="H4" s="1151"/>
      <c r="I4" s="1151"/>
      <c r="J4" s="1151"/>
      <c r="K4" s="1151"/>
      <c r="L4" s="1151"/>
      <c r="M4" s="1151"/>
      <c r="N4" s="1151"/>
      <c r="O4" s="1151"/>
      <c r="P4" s="1151"/>
      <c r="Q4" s="1151"/>
      <c r="R4" s="1152"/>
      <c r="S4" s="41"/>
    </row>
    <row r="5" spans="1:19" s="2" customFormat="1" ht="23.25" customHeight="1" thickBot="1">
      <c r="A5" s="12"/>
      <c r="B5" s="23"/>
      <c r="C5" s="21"/>
      <c r="D5" s="141"/>
      <c r="E5" s="141"/>
      <c r="F5" s="141"/>
      <c r="G5" s="141"/>
      <c r="H5" s="141"/>
      <c r="I5" s="141"/>
      <c r="J5" s="141"/>
      <c r="K5" s="22"/>
      <c r="L5" s="22"/>
      <c r="M5" s="22"/>
      <c r="N5" s="22"/>
      <c r="O5" s="22"/>
      <c r="P5" s="22"/>
      <c r="Q5" s="22"/>
      <c r="R5" s="22"/>
      <c r="S5" s="10"/>
    </row>
    <row r="6" spans="1:19" ht="30" customHeight="1" thickBot="1">
      <c r="B6" s="1163" t="s">
        <v>64</v>
      </c>
      <c r="C6" s="1161"/>
      <c r="D6" s="1161">
        <f>Données!I7</f>
        <v>0</v>
      </c>
      <c r="E6" s="1161"/>
      <c r="F6" s="1161"/>
      <c r="G6" s="1161"/>
      <c r="H6" s="1161"/>
      <c r="I6" s="1161"/>
      <c r="J6" s="1161"/>
      <c r="K6" s="1161"/>
      <c r="L6" s="1161"/>
      <c r="M6" s="1161"/>
      <c r="N6" s="1161"/>
      <c r="O6" s="1161"/>
      <c r="P6" s="1161"/>
      <c r="Q6" s="1161"/>
      <c r="R6" s="1162"/>
      <c r="S6" s="42"/>
    </row>
    <row r="7" spans="1:19" s="2" customFormat="1" ht="17.45" customHeight="1" thickBot="1">
      <c r="A7" s="12"/>
      <c r="B7" s="24"/>
      <c r="C7" s="24"/>
      <c r="D7" s="28"/>
      <c r="E7" s="28"/>
      <c r="F7" s="28"/>
      <c r="G7" s="28"/>
      <c r="H7" s="28"/>
      <c r="I7" s="28"/>
      <c r="J7" s="28"/>
      <c r="K7" s="28"/>
      <c r="L7" s="28"/>
      <c r="M7" s="28"/>
      <c r="N7" s="28"/>
      <c r="O7" s="28"/>
      <c r="P7" s="28"/>
      <c r="Q7" s="28"/>
      <c r="R7" s="28"/>
      <c r="S7" s="28"/>
    </row>
    <row r="8" spans="1:19" s="2" customFormat="1" ht="24.6" customHeight="1" thickBot="1">
      <c r="A8" s="12"/>
      <c r="B8" s="1131" t="s">
        <v>135</v>
      </c>
      <c r="C8" s="1132"/>
      <c r="D8" s="1132"/>
      <c r="E8" s="1132"/>
      <c r="F8" s="1132"/>
      <c r="G8" s="1132"/>
      <c r="H8" s="1132"/>
      <c r="I8" s="1132"/>
      <c r="J8" s="1132"/>
      <c r="K8" s="1132"/>
      <c r="L8" s="1132"/>
      <c r="M8" s="1132"/>
      <c r="N8" s="1132"/>
      <c r="O8" s="1132"/>
      <c r="P8" s="1132"/>
      <c r="Q8" s="1132"/>
      <c r="R8" s="1133"/>
    </row>
    <row r="9" spans="1:19" ht="15.75" thickBot="1">
      <c r="B9" s="33" t="s">
        <v>44</v>
      </c>
      <c r="C9" s="161">
        <v>2010</v>
      </c>
      <c r="D9" s="162">
        <v>2011</v>
      </c>
      <c r="E9" s="162">
        <v>2012</v>
      </c>
      <c r="F9" s="162">
        <v>2013</v>
      </c>
      <c r="G9" s="162">
        <v>2014</v>
      </c>
      <c r="H9" s="162">
        <v>2015</v>
      </c>
      <c r="I9" s="162">
        <v>2016</v>
      </c>
      <c r="J9" s="162">
        <v>2017</v>
      </c>
      <c r="K9" s="162">
        <v>2018</v>
      </c>
      <c r="L9" s="162">
        <v>2019</v>
      </c>
      <c r="M9" s="162">
        <v>2020</v>
      </c>
      <c r="N9" s="162">
        <v>2021</v>
      </c>
      <c r="O9" s="162">
        <v>2022</v>
      </c>
      <c r="P9" s="162">
        <v>2023</v>
      </c>
      <c r="Q9" s="162">
        <v>2024</v>
      </c>
      <c r="R9" s="163">
        <v>2025</v>
      </c>
    </row>
    <row r="10" spans="1:19">
      <c r="B10" s="186" t="s">
        <v>4</v>
      </c>
      <c r="C10" s="509">
        <v>0</v>
      </c>
      <c r="D10" s="510">
        <v>0</v>
      </c>
      <c r="E10" s="510">
        <v>0</v>
      </c>
      <c r="F10" s="510">
        <v>0</v>
      </c>
      <c r="G10" s="510">
        <v>0</v>
      </c>
      <c r="H10" s="510">
        <v>0</v>
      </c>
      <c r="I10" s="510">
        <v>0</v>
      </c>
      <c r="J10" s="510">
        <v>0</v>
      </c>
      <c r="K10" s="726">
        <v>0</v>
      </c>
      <c r="L10" s="726">
        <v>0</v>
      </c>
      <c r="M10" s="726">
        <v>0</v>
      </c>
      <c r="N10" s="510">
        <v>0</v>
      </c>
      <c r="O10" s="510">
        <v>0</v>
      </c>
      <c r="P10" s="510">
        <v>0</v>
      </c>
      <c r="Q10" s="510">
        <v>0</v>
      </c>
      <c r="R10" s="503">
        <v>0</v>
      </c>
    </row>
    <row r="11" spans="1:19">
      <c r="B11" s="187" t="s">
        <v>5</v>
      </c>
      <c r="C11" s="436">
        <v>0</v>
      </c>
      <c r="D11" s="437">
        <v>0</v>
      </c>
      <c r="E11" s="437">
        <v>0</v>
      </c>
      <c r="F11" s="437">
        <v>0</v>
      </c>
      <c r="G11" s="437">
        <v>0</v>
      </c>
      <c r="H11" s="437">
        <v>0</v>
      </c>
      <c r="I11" s="437">
        <v>0</v>
      </c>
      <c r="J11" s="437">
        <v>0</v>
      </c>
      <c r="K11" s="720">
        <v>0</v>
      </c>
      <c r="L11" s="720">
        <v>0</v>
      </c>
      <c r="M11" s="720">
        <v>0</v>
      </c>
      <c r="N11" s="437">
        <v>0</v>
      </c>
      <c r="O11" s="437">
        <v>0</v>
      </c>
      <c r="P11" s="437">
        <v>0</v>
      </c>
      <c r="Q11" s="437">
        <v>0</v>
      </c>
      <c r="R11" s="505">
        <v>0</v>
      </c>
    </row>
    <row r="12" spans="1:19">
      <c r="B12" s="187" t="s">
        <v>6</v>
      </c>
      <c r="C12" s="436">
        <v>0</v>
      </c>
      <c r="D12" s="437">
        <v>0</v>
      </c>
      <c r="E12" s="437">
        <v>0</v>
      </c>
      <c r="F12" s="437">
        <v>0</v>
      </c>
      <c r="G12" s="437">
        <v>0</v>
      </c>
      <c r="H12" s="437">
        <v>0</v>
      </c>
      <c r="I12" s="437">
        <v>0</v>
      </c>
      <c r="J12" s="437">
        <v>0</v>
      </c>
      <c r="K12" s="720">
        <v>0</v>
      </c>
      <c r="L12" s="720">
        <v>0</v>
      </c>
      <c r="M12" s="720">
        <v>0</v>
      </c>
      <c r="N12" s="437">
        <v>0</v>
      </c>
      <c r="O12" s="437">
        <v>0</v>
      </c>
      <c r="P12" s="437">
        <v>0</v>
      </c>
      <c r="Q12" s="437">
        <v>0</v>
      </c>
      <c r="R12" s="505">
        <v>0</v>
      </c>
    </row>
    <row r="13" spans="1:19">
      <c r="B13" s="187" t="s">
        <v>7</v>
      </c>
      <c r="C13" s="436">
        <v>0</v>
      </c>
      <c r="D13" s="437">
        <v>0</v>
      </c>
      <c r="E13" s="437">
        <v>0</v>
      </c>
      <c r="F13" s="437">
        <v>0</v>
      </c>
      <c r="G13" s="437">
        <v>0</v>
      </c>
      <c r="H13" s="437">
        <v>0</v>
      </c>
      <c r="I13" s="437">
        <v>0</v>
      </c>
      <c r="J13" s="437">
        <v>0</v>
      </c>
      <c r="K13" s="720">
        <v>0</v>
      </c>
      <c r="L13" s="720">
        <v>0</v>
      </c>
      <c r="M13" s="720">
        <v>0</v>
      </c>
      <c r="N13" s="437">
        <v>0</v>
      </c>
      <c r="O13" s="437">
        <v>0</v>
      </c>
      <c r="P13" s="437">
        <v>0</v>
      </c>
      <c r="Q13" s="437">
        <v>0</v>
      </c>
      <c r="R13" s="505">
        <v>0</v>
      </c>
    </row>
    <row r="14" spans="1:19">
      <c r="B14" s="187" t="s">
        <v>8</v>
      </c>
      <c r="C14" s="436">
        <v>0</v>
      </c>
      <c r="D14" s="437">
        <v>0</v>
      </c>
      <c r="E14" s="437">
        <v>0</v>
      </c>
      <c r="F14" s="437">
        <v>0</v>
      </c>
      <c r="G14" s="437">
        <v>0</v>
      </c>
      <c r="H14" s="437">
        <v>0</v>
      </c>
      <c r="I14" s="437">
        <v>0</v>
      </c>
      <c r="J14" s="437">
        <v>0</v>
      </c>
      <c r="K14" s="720">
        <v>0</v>
      </c>
      <c r="L14" s="720">
        <v>0</v>
      </c>
      <c r="M14" s="720">
        <v>0</v>
      </c>
      <c r="N14" s="437">
        <v>0</v>
      </c>
      <c r="O14" s="437">
        <v>0</v>
      </c>
      <c r="P14" s="437">
        <v>0</v>
      </c>
      <c r="Q14" s="437">
        <v>0</v>
      </c>
      <c r="R14" s="505">
        <v>0</v>
      </c>
    </row>
    <row r="15" spans="1:19">
      <c r="B15" s="187" t="s">
        <v>9</v>
      </c>
      <c r="C15" s="436">
        <v>0</v>
      </c>
      <c r="D15" s="437">
        <v>0</v>
      </c>
      <c r="E15" s="437">
        <v>0</v>
      </c>
      <c r="F15" s="437">
        <v>0</v>
      </c>
      <c r="G15" s="437">
        <v>0</v>
      </c>
      <c r="H15" s="437">
        <v>0</v>
      </c>
      <c r="I15" s="437">
        <v>0</v>
      </c>
      <c r="J15" s="437">
        <v>0</v>
      </c>
      <c r="K15" s="720">
        <v>0</v>
      </c>
      <c r="L15" s="720">
        <v>0</v>
      </c>
      <c r="M15" s="720">
        <v>0</v>
      </c>
      <c r="N15" s="437">
        <v>0</v>
      </c>
      <c r="O15" s="437">
        <v>0</v>
      </c>
      <c r="P15" s="437">
        <v>0</v>
      </c>
      <c r="Q15" s="437">
        <v>0</v>
      </c>
      <c r="R15" s="505">
        <v>0</v>
      </c>
    </row>
    <row r="16" spans="1:19">
      <c r="B16" s="187" t="s">
        <v>10</v>
      </c>
      <c r="C16" s="436">
        <v>0</v>
      </c>
      <c r="D16" s="437">
        <v>0</v>
      </c>
      <c r="E16" s="437">
        <v>0</v>
      </c>
      <c r="F16" s="437">
        <v>0</v>
      </c>
      <c r="G16" s="437">
        <v>0</v>
      </c>
      <c r="H16" s="437">
        <v>0</v>
      </c>
      <c r="I16" s="437">
        <v>0</v>
      </c>
      <c r="J16" s="437">
        <v>0</v>
      </c>
      <c r="K16" s="720">
        <v>0</v>
      </c>
      <c r="L16" s="720">
        <v>0</v>
      </c>
      <c r="M16" s="720">
        <v>0</v>
      </c>
      <c r="N16" s="437">
        <v>0</v>
      </c>
      <c r="O16" s="437">
        <v>0</v>
      </c>
      <c r="P16" s="437">
        <v>0</v>
      </c>
      <c r="Q16" s="437">
        <v>0</v>
      </c>
      <c r="R16" s="505">
        <v>0</v>
      </c>
    </row>
    <row r="17" spans="1:60">
      <c r="B17" s="187" t="s">
        <v>11</v>
      </c>
      <c r="C17" s="436">
        <v>0</v>
      </c>
      <c r="D17" s="437">
        <v>0</v>
      </c>
      <c r="E17" s="437">
        <v>0</v>
      </c>
      <c r="F17" s="437">
        <v>0</v>
      </c>
      <c r="G17" s="437">
        <v>0</v>
      </c>
      <c r="H17" s="437">
        <v>0</v>
      </c>
      <c r="I17" s="437">
        <v>0</v>
      </c>
      <c r="J17" s="437">
        <v>0</v>
      </c>
      <c r="K17" s="720">
        <v>0</v>
      </c>
      <c r="L17" s="720">
        <v>0</v>
      </c>
      <c r="M17" s="720">
        <v>0</v>
      </c>
      <c r="N17" s="437">
        <v>0</v>
      </c>
      <c r="O17" s="437">
        <v>0</v>
      </c>
      <c r="P17" s="437">
        <v>0</v>
      </c>
      <c r="Q17" s="437">
        <v>0</v>
      </c>
      <c r="R17" s="505">
        <v>0</v>
      </c>
    </row>
    <row r="18" spans="1:60">
      <c r="B18" s="187" t="s">
        <v>12</v>
      </c>
      <c r="C18" s="436">
        <v>0</v>
      </c>
      <c r="D18" s="437">
        <v>0</v>
      </c>
      <c r="E18" s="437">
        <v>0</v>
      </c>
      <c r="F18" s="437">
        <v>0</v>
      </c>
      <c r="G18" s="437">
        <v>0</v>
      </c>
      <c r="H18" s="437">
        <v>0</v>
      </c>
      <c r="I18" s="437">
        <v>0</v>
      </c>
      <c r="J18" s="437">
        <v>0</v>
      </c>
      <c r="K18" s="720">
        <v>0</v>
      </c>
      <c r="L18" s="720">
        <v>0</v>
      </c>
      <c r="M18" s="720">
        <v>0</v>
      </c>
      <c r="N18" s="437">
        <v>0</v>
      </c>
      <c r="O18" s="437">
        <v>0</v>
      </c>
      <c r="P18" s="437">
        <v>0</v>
      </c>
      <c r="Q18" s="437">
        <v>0</v>
      </c>
      <c r="R18" s="505">
        <v>0</v>
      </c>
    </row>
    <row r="19" spans="1:60">
      <c r="B19" s="187" t="s">
        <v>13</v>
      </c>
      <c r="C19" s="436">
        <v>0</v>
      </c>
      <c r="D19" s="437">
        <v>0</v>
      </c>
      <c r="E19" s="437">
        <v>0</v>
      </c>
      <c r="F19" s="437">
        <v>0</v>
      </c>
      <c r="G19" s="437">
        <v>0</v>
      </c>
      <c r="H19" s="437">
        <v>0</v>
      </c>
      <c r="I19" s="437">
        <v>0</v>
      </c>
      <c r="J19" s="437">
        <v>0</v>
      </c>
      <c r="K19" s="720">
        <v>0</v>
      </c>
      <c r="L19" s="720">
        <v>0</v>
      </c>
      <c r="M19" s="720">
        <v>0</v>
      </c>
      <c r="N19" s="437">
        <v>0</v>
      </c>
      <c r="O19" s="437">
        <v>0</v>
      </c>
      <c r="P19" s="437">
        <v>0</v>
      </c>
      <c r="Q19" s="437">
        <v>0</v>
      </c>
      <c r="R19" s="505">
        <v>0</v>
      </c>
    </row>
    <row r="20" spans="1:60">
      <c r="B20" s="187" t="s">
        <v>14</v>
      </c>
      <c r="C20" s="436">
        <v>0</v>
      </c>
      <c r="D20" s="437">
        <v>0</v>
      </c>
      <c r="E20" s="437">
        <v>0</v>
      </c>
      <c r="F20" s="437">
        <v>0</v>
      </c>
      <c r="G20" s="437">
        <v>0</v>
      </c>
      <c r="H20" s="437">
        <v>0</v>
      </c>
      <c r="I20" s="437">
        <v>0</v>
      </c>
      <c r="J20" s="437">
        <v>0</v>
      </c>
      <c r="K20" s="720">
        <v>0</v>
      </c>
      <c r="L20" s="720">
        <v>0</v>
      </c>
      <c r="M20" s="720">
        <v>0</v>
      </c>
      <c r="N20" s="437">
        <v>0</v>
      </c>
      <c r="O20" s="437">
        <v>0</v>
      </c>
      <c r="P20" s="437">
        <v>0</v>
      </c>
      <c r="Q20" s="437">
        <v>0</v>
      </c>
      <c r="R20" s="505">
        <v>0</v>
      </c>
    </row>
    <row r="21" spans="1:60" ht="15.75" thickBot="1">
      <c r="B21" s="188" t="s">
        <v>15</v>
      </c>
      <c r="C21" s="436">
        <v>0</v>
      </c>
      <c r="D21" s="511">
        <v>0</v>
      </c>
      <c r="E21" s="511">
        <v>0</v>
      </c>
      <c r="F21" s="511">
        <v>0</v>
      </c>
      <c r="G21" s="511">
        <v>0</v>
      </c>
      <c r="H21" s="511">
        <v>0</v>
      </c>
      <c r="I21" s="511">
        <v>0</v>
      </c>
      <c r="J21" s="511">
        <v>0</v>
      </c>
      <c r="K21" s="727">
        <v>0</v>
      </c>
      <c r="L21" s="727">
        <v>0</v>
      </c>
      <c r="M21" s="727">
        <v>0</v>
      </c>
      <c r="N21" s="511">
        <v>0</v>
      </c>
      <c r="O21" s="511">
        <v>0</v>
      </c>
      <c r="P21" s="511">
        <v>0</v>
      </c>
      <c r="Q21" s="511">
        <v>0</v>
      </c>
      <c r="R21" s="507">
        <v>0</v>
      </c>
    </row>
    <row r="22" spans="1:60" s="53" customFormat="1" ht="15.75" thickBot="1">
      <c r="A22" s="19"/>
      <c r="B22" s="140" t="s">
        <v>89</v>
      </c>
      <c r="C22" s="195">
        <f>SUM(C10:C21)</f>
        <v>0</v>
      </c>
      <c r="D22" s="52">
        <f t="shared" ref="D22:Q22" si="0">SUM(D10:D21)</f>
        <v>0</v>
      </c>
      <c r="E22" s="52">
        <f>SUM(E10:E21)</f>
        <v>0</v>
      </c>
      <c r="F22" s="52">
        <f>SUM(F10:F21)</f>
        <v>0</v>
      </c>
      <c r="G22" s="52">
        <f t="shared" si="0"/>
        <v>0</v>
      </c>
      <c r="H22" s="52">
        <f t="shared" si="0"/>
        <v>0</v>
      </c>
      <c r="I22" s="52">
        <f t="shared" si="0"/>
        <v>0</v>
      </c>
      <c r="J22" s="52">
        <f t="shared" si="0"/>
        <v>0</v>
      </c>
      <c r="K22" s="52">
        <f t="shared" si="0"/>
        <v>0</v>
      </c>
      <c r="L22" s="52">
        <f t="shared" si="0"/>
        <v>0</v>
      </c>
      <c r="M22" s="52">
        <f t="shared" si="0"/>
        <v>0</v>
      </c>
      <c r="N22" s="52">
        <f t="shared" si="0"/>
        <v>0</v>
      </c>
      <c r="O22" s="52">
        <f t="shared" si="0"/>
        <v>0</v>
      </c>
      <c r="P22" s="52">
        <f t="shared" si="0"/>
        <v>0</v>
      </c>
      <c r="Q22" s="52">
        <f t="shared" si="0"/>
        <v>0</v>
      </c>
      <c r="R22" s="196">
        <f>SUM(R10:R21)</f>
        <v>0</v>
      </c>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row>
    <row r="23" spans="1:60" s="53" customFormat="1">
      <c r="A23" s="19"/>
      <c r="B23" s="1164" t="s">
        <v>254</v>
      </c>
      <c r="C23" s="1165"/>
      <c r="D23" s="1165"/>
      <c r="E23" s="1165"/>
      <c r="F23" s="1165"/>
      <c r="G23" s="1165"/>
      <c r="H23" s="1165"/>
      <c r="I23" s="1165"/>
      <c r="J23" s="1165"/>
      <c r="K23" s="1165"/>
      <c r="L23" s="1165"/>
      <c r="M23" s="1165"/>
      <c r="N23" s="1165"/>
      <c r="O23" s="1165"/>
      <c r="P23" s="1165"/>
      <c r="Q23" s="1165"/>
      <c r="R23" s="1166"/>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row>
    <row r="24" spans="1:60" s="2" customFormat="1" ht="15.75" thickBot="1">
      <c r="A24" s="12"/>
      <c r="B24" s="12"/>
      <c r="C24" s="12"/>
      <c r="D24" s="12"/>
      <c r="E24" s="12"/>
      <c r="F24" s="12"/>
      <c r="G24" s="12"/>
      <c r="H24" s="12"/>
      <c r="I24" s="12"/>
      <c r="J24" s="12"/>
      <c r="K24" s="12"/>
      <c r="L24" s="12"/>
      <c r="M24" s="12"/>
      <c r="N24" s="12"/>
      <c r="O24" s="12"/>
      <c r="P24" s="12"/>
      <c r="Q24" s="12"/>
      <c r="R24" s="133"/>
    </row>
    <row r="25" spans="1:60" s="2" customFormat="1" ht="24.6" customHeight="1" thickBot="1">
      <c r="A25" s="12"/>
      <c r="B25" s="1158" t="s">
        <v>136</v>
      </c>
      <c r="C25" s="1159"/>
      <c r="D25" s="1159"/>
      <c r="E25" s="1159"/>
      <c r="F25" s="1159"/>
      <c r="G25" s="1159"/>
      <c r="H25" s="1159"/>
      <c r="I25" s="1159"/>
      <c r="J25" s="1159"/>
      <c r="K25" s="1159"/>
      <c r="L25" s="1159"/>
      <c r="M25" s="1159"/>
      <c r="N25" s="1159"/>
      <c r="O25" s="1159"/>
      <c r="P25" s="1159"/>
      <c r="Q25" s="1159"/>
      <c r="R25" s="1160"/>
    </row>
    <row r="26" spans="1:60" s="2" customFormat="1" ht="15.75" thickBot="1">
      <c r="A26" s="12"/>
      <c r="B26" s="34" t="s">
        <v>45</v>
      </c>
      <c r="C26" s="143">
        <v>2010</v>
      </c>
      <c r="D26" s="144">
        <v>2011</v>
      </c>
      <c r="E26" s="144">
        <v>2012</v>
      </c>
      <c r="F26" s="144">
        <v>2013</v>
      </c>
      <c r="G26" s="144">
        <v>2014</v>
      </c>
      <c r="H26" s="144">
        <v>2015</v>
      </c>
      <c r="I26" s="144">
        <v>2016</v>
      </c>
      <c r="J26" s="144">
        <v>2017</v>
      </c>
      <c r="K26" s="144">
        <v>2018</v>
      </c>
      <c r="L26" s="144">
        <v>2019</v>
      </c>
      <c r="M26" s="144">
        <v>2020</v>
      </c>
      <c r="N26" s="144">
        <v>2021</v>
      </c>
      <c r="O26" s="144">
        <v>2022</v>
      </c>
      <c r="P26" s="144">
        <v>2023</v>
      </c>
      <c r="Q26" s="144">
        <v>2024</v>
      </c>
      <c r="R26" s="145">
        <v>2025</v>
      </c>
    </row>
    <row r="27" spans="1:60">
      <c r="B27" s="97" t="s">
        <v>4</v>
      </c>
      <c r="C27" s="190">
        <f>C10*Données!F$14</f>
        <v>0</v>
      </c>
      <c r="D27" s="191">
        <f>D10*Données!G$14</f>
        <v>0</v>
      </c>
      <c r="E27" s="191">
        <f>E10*Données!H$14</f>
        <v>0</v>
      </c>
      <c r="F27" s="191">
        <f>F10*Données!I$14</f>
        <v>0</v>
      </c>
      <c r="G27" s="191">
        <f>G10*Données!J$14</f>
        <v>0</v>
      </c>
      <c r="H27" s="191">
        <f>H10*Données!K$14</f>
        <v>0</v>
      </c>
      <c r="I27" s="191">
        <f>I10*Données!L$14</f>
        <v>0</v>
      </c>
      <c r="J27" s="191">
        <f>J10*Données!M$14</f>
        <v>0</v>
      </c>
      <c r="K27" s="191">
        <f>K10*Données!N$14</f>
        <v>0</v>
      </c>
      <c r="L27" s="191">
        <f>L10*Données!O$14</f>
        <v>0</v>
      </c>
      <c r="M27" s="191">
        <f>M10*Données!P$14</f>
        <v>0</v>
      </c>
      <c r="N27" s="191">
        <f>N10*Données!Q$14</f>
        <v>0</v>
      </c>
      <c r="O27" s="191">
        <f>O10*Données!R$14</f>
        <v>0</v>
      </c>
      <c r="P27" s="191">
        <f>P10*Données!S$14</f>
        <v>0</v>
      </c>
      <c r="Q27" s="191">
        <f>Q10*Données!T$14</f>
        <v>0</v>
      </c>
      <c r="R27" s="192">
        <f>R10*Données!U$14</f>
        <v>0</v>
      </c>
    </row>
    <row r="28" spans="1:60" s="10" customFormat="1">
      <c r="A28" s="133"/>
      <c r="B28" s="98" t="s">
        <v>5</v>
      </c>
      <c r="C28" s="193">
        <f>C11*Données!F$14</f>
        <v>0</v>
      </c>
      <c r="D28" s="189">
        <f>D11*Données!G$14</f>
        <v>0</v>
      </c>
      <c r="E28" s="189">
        <f>E11*Données!H$14</f>
        <v>0</v>
      </c>
      <c r="F28" s="189">
        <f>F11*Données!I$14</f>
        <v>0</v>
      </c>
      <c r="G28" s="189">
        <f>G11*Données!J$14</f>
        <v>0</v>
      </c>
      <c r="H28" s="189">
        <f>H11*Données!K$14</f>
        <v>0</v>
      </c>
      <c r="I28" s="189">
        <f>I11*Données!L$14</f>
        <v>0</v>
      </c>
      <c r="J28" s="189">
        <f>J11*Données!M$14</f>
        <v>0</v>
      </c>
      <c r="K28" s="189">
        <f>K11*Données!N$14</f>
        <v>0</v>
      </c>
      <c r="L28" s="189">
        <f>L11*Données!O$14</f>
        <v>0</v>
      </c>
      <c r="M28" s="189">
        <f>M11*Données!P$14</f>
        <v>0</v>
      </c>
      <c r="N28" s="189">
        <f>N11*Données!Q$14</f>
        <v>0</v>
      </c>
      <c r="O28" s="189">
        <f>O11*Données!R$14</f>
        <v>0</v>
      </c>
      <c r="P28" s="189">
        <f>P11*Données!S$14</f>
        <v>0</v>
      </c>
      <c r="Q28" s="189">
        <f>Q11*Données!T$14</f>
        <v>0</v>
      </c>
      <c r="R28" s="194">
        <f>R11*Données!U$14</f>
        <v>0</v>
      </c>
    </row>
    <row r="29" spans="1:60">
      <c r="B29" s="98" t="s">
        <v>6</v>
      </c>
      <c r="C29" s="193">
        <f>C12*Données!F$14</f>
        <v>0</v>
      </c>
      <c r="D29" s="189">
        <f>D12*Données!G$14</f>
        <v>0</v>
      </c>
      <c r="E29" s="189">
        <f>E12*Données!H$14</f>
        <v>0</v>
      </c>
      <c r="F29" s="189">
        <f>F12*Données!I$14</f>
        <v>0</v>
      </c>
      <c r="G29" s="189">
        <f>G12*Données!J$14</f>
        <v>0</v>
      </c>
      <c r="H29" s="189">
        <f>H12*Données!K$14</f>
        <v>0</v>
      </c>
      <c r="I29" s="189">
        <f>I12*Données!L$14</f>
        <v>0</v>
      </c>
      <c r="J29" s="189">
        <f>J12*Données!M$14</f>
        <v>0</v>
      </c>
      <c r="K29" s="189">
        <f>K12*Données!N$14</f>
        <v>0</v>
      </c>
      <c r="L29" s="189">
        <f>L12*Données!O$14</f>
        <v>0</v>
      </c>
      <c r="M29" s="189">
        <f>M12*Données!P$14</f>
        <v>0</v>
      </c>
      <c r="N29" s="189">
        <f>N12*Données!Q$14</f>
        <v>0</v>
      </c>
      <c r="O29" s="189">
        <f>O12*Données!R$14</f>
        <v>0</v>
      </c>
      <c r="P29" s="189">
        <f>P12*Données!S$14</f>
        <v>0</v>
      </c>
      <c r="Q29" s="189">
        <f>Q12*Données!T$14</f>
        <v>0</v>
      </c>
      <c r="R29" s="194">
        <f>R12*Données!U$14</f>
        <v>0</v>
      </c>
    </row>
    <row r="30" spans="1:60">
      <c r="B30" s="98" t="s">
        <v>7</v>
      </c>
      <c r="C30" s="193">
        <f>C13*Données!F$14</f>
        <v>0</v>
      </c>
      <c r="D30" s="189">
        <f>D13*Données!G$14</f>
        <v>0</v>
      </c>
      <c r="E30" s="189">
        <f>E13*Données!H$14</f>
        <v>0</v>
      </c>
      <c r="F30" s="189">
        <f>F13*Données!I$14</f>
        <v>0</v>
      </c>
      <c r="G30" s="189">
        <f>G13*Données!J$14</f>
        <v>0</v>
      </c>
      <c r="H30" s="189">
        <f>H13*Données!K$14</f>
        <v>0</v>
      </c>
      <c r="I30" s="189">
        <f>I13*Données!L$14</f>
        <v>0</v>
      </c>
      <c r="J30" s="189">
        <f>J13*Données!M$14</f>
        <v>0</v>
      </c>
      <c r="K30" s="189">
        <f>K13*Données!N$14</f>
        <v>0</v>
      </c>
      <c r="L30" s="189">
        <f>L13*Données!O$14</f>
        <v>0</v>
      </c>
      <c r="M30" s="189">
        <f>M13*Données!P$14</f>
        <v>0</v>
      </c>
      <c r="N30" s="189">
        <f>N13*Données!Q$14</f>
        <v>0</v>
      </c>
      <c r="O30" s="189">
        <f>O13*Données!R$14</f>
        <v>0</v>
      </c>
      <c r="P30" s="189">
        <f>P13*Données!S$14</f>
        <v>0</v>
      </c>
      <c r="Q30" s="189">
        <f>Q13*Données!T$14</f>
        <v>0</v>
      </c>
      <c r="R30" s="194">
        <f>R13*Données!U$14</f>
        <v>0</v>
      </c>
    </row>
    <row r="31" spans="1:60">
      <c r="B31" s="98" t="s">
        <v>8</v>
      </c>
      <c r="C31" s="193">
        <f>C14*Données!F$14</f>
        <v>0</v>
      </c>
      <c r="D31" s="189">
        <f>D14*Données!G$14</f>
        <v>0</v>
      </c>
      <c r="E31" s="189">
        <f>E14*Données!H$14</f>
        <v>0</v>
      </c>
      <c r="F31" s="189">
        <f>F14*Données!I$14</f>
        <v>0</v>
      </c>
      <c r="G31" s="189">
        <f>G14*Données!J$14</f>
        <v>0</v>
      </c>
      <c r="H31" s="189">
        <f>H14*Données!K$14</f>
        <v>0</v>
      </c>
      <c r="I31" s="189">
        <f>I14*Données!L$14</f>
        <v>0</v>
      </c>
      <c r="J31" s="189">
        <f>J14*Données!M$14</f>
        <v>0</v>
      </c>
      <c r="K31" s="189">
        <f>K14*Données!N$14</f>
        <v>0</v>
      </c>
      <c r="L31" s="189">
        <f>L14*Données!O$14</f>
        <v>0</v>
      </c>
      <c r="M31" s="189">
        <f>M14*Données!P$14</f>
        <v>0</v>
      </c>
      <c r="N31" s="189">
        <f>N14*Données!Q$14</f>
        <v>0</v>
      </c>
      <c r="O31" s="189">
        <f>O14*Données!R$14</f>
        <v>0</v>
      </c>
      <c r="P31" s="189">
        <f>P14*Données!S$14</f>
        <v>0</v>
      </c>
      <c r="Q31" s="189">
        <f>Q14*Données!T$14</f>
        <v>0</v>
      </c>
      <c r="R31" s="194">
        <f>R14*Données!U$14</f>
        <v>0</v>
      </c>
    </row>
    <row r="32" spans="1:60">
      <c r="B32" s="98" t="s">
        <v>9</v>
      </c>
      <c r="C32" s="193">
        <f>C15*Données!F$14</f>
        <v>0</v>
      </c>
      <c r="D32" s="189">
        <f>D15*Données!G$14</f>
        <v>0</v>
      </c>
      <c r="E32" s="189">
        <f>E15*Données!H$14</f>
        <v>0</v>
      </c>
      <c r="F32" s="189">
        <f>F15*Données!I$14</f>
        <v>0</v>
      </c>
      <c r="G32" s="189">
        <f>G15*Données!J$14</f>
        <v>0</v>
      </c>
      <c r="H32" s="189">
        <f>H15*Données!K$14</f>
        <v>0</v>
      </c>
      <c r="I32" s="189">
        <f>I15*Données!L$14</f>
        <v>0</v>
      </c>
      <c r="J32" s="189">
        <f>J15*Données!M$14</f>
        <v>0</v>
      </c>
      <c r="K32" s="189">
        <f>K15*Données!N$14</f>
        <v>0</v>
      </c>
      <c r="L32" s="189">
        <f>L15*Données!O$14</f>
        <v>0</v>
      </c>
      <c r="M32" s="189">
        <f>M15*Données!P$14</f>
        <v>0</v>
      </c>
      <c r="N32" s="189">
        <f>N15*Données!Q$14</f>
        <v>0</v>
      </c>
      <c r="O32" s="189">
        <f>O15*Données!R$14</f>
        <v>0</v>
      </c>
      <c r="P32" s="189">
        <f>P15*Données!S$14</f>
        <v>0</v>
      </c>
      <c r="Q32" s="189">
        <f>Q15*Données!T$14</f>
        <v>0</v>
      </c>
      <c r="R32" s="194">
        <f>R15*Données!U$14</f>
        <v>0</v>
      </c>
    </row>
    <row r="33" spans="1:60">
      <c r="B33" s="98" t="s">
        <v>10</v>
      </c>
      <c r="C33" s="193">
        <f>C16*Données!F$14</f>
        <v>0</v>
      </c>
      <c r="D33" s="189">
        <f>D16*Données!G$14</f>
        <v>0</v>
      </c>
      <c r="E33" s="189">
        <f>E16*Données!H$14</f>
        <v>0</v>
      </c>
      <c r="F33" s="189">
        <f>F16*Données!I$14</f>
        <v>0</v>
      </c>
      <c r="G33" s="189">
        <f>G16*Données!J$14</f>
        <v>0</v>
      </c>
      <c r="H33" s="189">
        <f>H16*Données!K$14</f>
        <v>0</v>
      </c>
      <c r="I33" s="189">
        <f>I16*Données!L$14</f>
        <v>0</v>
      </c>
      <c r="J33" s="189">
        <f>J16*Données!M$14</f>
        <v>0</v>
      </c>
      <c r="K33" s="189">
        <f>K16*Données!N$14</f>
        <v>0</v>
      </c>
      <c r="L33" s="189">
        <f>L16*Données!O$14</f>
        <v>0</v>
      </c>
      <c r="M33" s="189">
        <f>M16*Données!P$14</f>
        <v>0</v>
      </c>
      <c r="N33" s="189">
        <f>N16*Données!Q$14</f>
        <v>0</v>
      </c>
      <c r="O33" s="189">
        <f>O16*Données!R$14</f>
        <v>0</v>
      </c>
      <c r="P33" s="189">
        <f>P16*Données!S$14</f>
        <v>0</v>
      </c>
      <c r="Q33" s="189">
        <f>Q16*Données!T$14</f>
        <v>0</v>
      </c>
      <c r="R33" s="194">
        <f>R16*Données!U$14</f>
        <v>0</v>
      </c>
    </row>
    <row r="34" spans="1:60">
      <c r="B34" s="98" t="s">
        <v>11</v>
      </c>
      <c r="C34" s="193">
        <f>C17*Données!F$14</f>
        <v>0</v>
      </c>
      <c r="D34" s="189">
        <f>D17*Données!G$14</f>
        <v>0</v>
      </c>
      <c r="E34" s="189">
        <f>E17*Données!H$14</f>
        <v>0</v>
      </c>
      <c r="F34" s="189">
        <f>F17*Données!I$14</f>
        <v>0</v>
      </c>
      <c r="G34" s="189">
        <f>G17*Données!J$14</f>
        <v>0</v>
      </c>
      <c r="H34" s="189">
        <f>H17*Données!K$14</f>
        <v>0</v>
      </c>
      <c r="I34" s="189">
        <f>I17*Données!L$14</f>
        <v>0</v>
      </c>
      <c r="J34" s="189">
        <f>J17*Données!M$14</f>
        <v>0</v>
      </c>
      <c r="K34" s="189">
        <f>K17*Données!N$14</f>
        <v>0</v>
      </c>
      <c r="L34" s="189">
        <f>L17*Données!O$14</f>
        <v>0</v>
      </c>
      <c r="M34" s="189">
        <f>M17*Données!P$14</f>
        <v>0</v>
      </c>
      <c r="N34" s="189">
        <f>N17*Données!Q$14</f>
        <v>0</v>
      </c>
      <c r="O34" s="189">
        <f>O17*Données!R$14</f>
        <v>0</v>
      </c>
      <c r="P34" s="189">
        <f>P17*Données!S$14</f>
        <v>0</v>
      </c>
      <c r="Q34" s="189">
        <f>Q17*Données!T$14</f>
        <v>0</v>
      </c>
      <c r="R34" s="194">
        <f>R17*Données!U$14</f>
        <v>0</v>
      </c>
    </row>
    <row r="35" spans="1:60">
      <c r="B35" s="98" t="s">
        <v>12</v>
      </c>
      <c r="C35" s="193">
        <f>C18*Données!F$14</f>
        <v>0</v>
      </c>
      <c r="D35" s="189">
        <f>D18*Données!G$14</f>
        <v>0</v>
      </c>
      <c r="E35" s="189">
        <f>E18*Données!H$14</f>
        <v>0</v>
      </c>
      <c r="F35" s="189">
        <f>F18*Données!I$14</f>
        <v>0</v>
      </c>
      <c r="G35" s="189">
        <f>G18*Données!J$14</f>
        <v>0</v>
      </c>
      <c r="H35" s="189">
        <f>H18*Données!K$14</f>
        <v>0</v>
      </c>
      <c r="I35" s="189">
        <f>I18*Données!L$14</f>
        <v>0</v>
      </c>
      <c r="J35" s="189">
        <f>J18*Données!M$14</f>
        <v>0</v>
      </c>
      <c r="K35" s="189">
        <f>K18*Données!N$14</f>
        <v>0</v>
      </c>
      <c r="L35" s="189">
        <f>L18*Données!O$14</f>
        <v>0</v>
      </c>
      <c r="M35" s="189">
        <f>M18*Données!P$14</f>
        <v>0</v>
      </c>
      <c r="N35" s="189">
        <f>N18*Données!Q$14</f>
        <v>0</v>
      </c>
      <c r="O35" s="189">
        <f>O18*Données!R$14</f>
        <v>0</v>
      </c>
      <c r="P35" s="189">
        <f>P18*Données!S$14</f>
        <v>0</v>
      </c>
      <c r="Q35" s="189">
        <f>Q18*Données!T$14</f>
        <v>0</v>
      </c>
      <c r="R35" s="194">
        <f>R18*Données!U$14</f>
        <v>0</v>
      </c>
    </row>
    <row r="36" spans="1:60">
      <c r="B36" s="98" t="s">
        <v>13</v>
      </c>
      <c r="C36" s="193">
        <f>C19*Données!F$14</f>
        <v>0</v>
      </c>
      <c r="D36" s="189">
        <f>D19*Données!G$14</f>
        <v>0</v>
      </c>
      <c r="E36" s="189">
        <f>E19*Données!H$14</f>
        <v>0</v>
      </c>
      <c r="F36" s="189">
        <f>F19*Données!I$14</f>
        <v>0</v>
      </c>
      <c r="G36" s="189">
        <f>G19*Données!J$14</f>
        <v>0</v>
      </c>
      <c r="H36" s="189">
        <f>H19*Données!K$14</f>
        <v>0</v>
      </c>
      <c r="I36" s="189">
        <f>I19*Données!L$14</f>
        <v>0</v>
      </c>
      <c r="J36" s="189">
        <f>J19*Données!M$14</f>
        <v>0</v>
      </c>
      <c r="K36" s="189">
        <f>K19*Données!N$14</f>
        <v>0</v>
      </c>
      <c r="L36" s="189">
        <f>L19*Données!O$14</f>
        <v>0</v>
      </c>
      <c r="M36" s="189">
        <f>M19*Données!P$14</f>
        <v>0</v>
      </c>
      <c r="N36" s="189">
        <f>N19*Données!Q$14</f>
        <v>0</v>
      </c>
      <c r="O36" s="189">
        <f>O19*Données!R$14</f>
        <v>0</v>
      </c>
      <c r="P36" s="189">
        <f>P19*Données!S$14</f>
        <v>0</v>
      </c>
      <c r="Q36" s="189">
        <f>Q19*Données!T$14</f>
        <v>0</v>
      </c>
      <c r="R36" s="194">
        <f>R19*Données!U$14</f>
        <v>0</v>
      </c>
    </row>
    <row r="37" spans="1:60">
      <c r="B37" s="98" t="s">
        <v>14</v>
      </c>
      <c r="C37" s="193">
        <f>C20*Données!F$14</f>
        <v>0</v>
      </c>
      <c r="D37" s="189">
        <f>D20*Données!G$14</f>
        <v>0</v>
      </c>
      <c r="E37" s="189">
        <f>E20*Données!H$14</f>
        <v>0</v>
      </c>
      <c r="F37" s="189">
        <f>F20*Données!I$14</f>
        <v>0</v>
      </c>
      <c r="G37" s="189">
        <f>G20*Données!J$14</f>
        <v>0</v>
      </c>
      <c r="H37" s="189">
        <f>H20*Données!K$14</f>
        <v>0</v>
      </c>
      <c r="I37" s="189">
        <f>I20*Données!L$14</f>
        <v>0</v>
      </c>
      <c r="J37" s="189">
        <f>J20*Données!M$14</f>
        <v>0</v>
      </c>
      <c r="K37" s="189">
        <f>K20*Données!N$14</f>
        <v>0</v>
      </c>
      <c r="L37" s="189">
        <f>L20*Données!O$14</f>
        <v>0</v>
      </c>
      <c r="M37" s="189">
        <f>M20*Données!P$14</f>
        <v>0</v>
      </c>
      <c r="N37" s="189">
        <f>N20*Données!Q$14</f>
        <v>0</v>
      </c>
      <c r="O37" s="189">
        <f>O20*Données!R$14</f>
        <v>0</v>
      </c>
      <c r="P37" s="189">
        <f>P20*Données!S$14</f>
        <v>0</v>
      </c>
      <c r="Q37" s="189">
        <f>Q20*Données!T$14</f>
        <v>0</v>
      </c>
      <c r="R37" s="194">
        <f>R20*Données!U$14</f>
        <v>0</v>
      </c>
    </row>
    <row r="38" spans="1:60" ht="15.75" thickBot="1">
      <c r="B38" s="99" t="s">
        <v>15</v>
      </c>
      <c r="C38" s="193">
        <f>C21*Données!F$14</f>
        <v>0</v>
      </c>
      <c r="D38" s="189">
        <f>D21*Données!G$14</f>
        <v>0</v>
      </c>
      <c r="E38" s="189">
        <f>E21*Données!H$14</f>
        <v>0</v>
      </c>
      <c r="F38" s="189">
        <f>F21*Données!I$14</f>
        <v>0</v>
      </c>
      <c r="G38" s="189">
        <f>G21*Données!J$14</f>
        <v>0</v>
      </c>
      <c r="H38" s="189">
        <f>H21*Données!K$14</f>
        <v>0</v>
      </c>
      <c r="I38" s="189">
        <f>I21*Données!L$14</f>
        <v>0</v>
      </c>
      <c r="J38" s="189">
        <f>J21*Données!M$14</f>
        <v>0</v>
      </c>
      <c r="K38" s="189">
        <f>K21*Données!N$14</f>
        <v>0</v>
      </c>
      <c r="L38" s="189">
        <f>L21*Données!O$14</f>
        <v>0</v>
      </c>
      <c r="M38" s="189">
        <f>M21*Données!P$14</f>
        <v>0</v>
      </c>
      <c r="N38" s="189">
        <f>N21*Données!Q$14</f>
        <v>0</v>
      </c>
      <c r="O38" s="189">
        <f>O21*Données!R$14</f>
        <v>0</v>
      </c>
      <c r="P38" s="189">
        <f>P21*Données!S$14</f>
        <v>0</v>
      </c>
      <c r="Q38" s="189">
        <f>Q21*Données!T$14</f>
        <v>0</v>
      </c>
      <c r="R38" s="194">
        <f>R21*Données!U$14</f>
        <v>0</v>
      </c>
    </row>
    <row r="39" spans="1:60" s="53" customFormat="1" ht="15.75" thickBot="1">
      <c r="A39" s="19"/>
      <c r="B39" s="140" t="s">
        <v>60</v>
      </c>
      <c r="C39" s="195">
        <f>SUM(C27:C38)</f>
        <v>0</v>
      </c>
      <c r="D39" s="52">
        <f t="shared" ref="D39:R39" si="1">SUM(D27:D38)</f>
        <v>0</v>
      </c>
      <c r="E39" s="52">
        <f t="shared" si="1"/>
        <v>0</v>
      </c>
      <c r="F39" s="52">
        <f t="shared" si="1"/>
        <v>0</v>
      </c>
      <c r="G39" s="52">
        <f t="shared" si="1"/>
        <v>0</v>
      </c>
      <c r="H39" s="52">
        <f t="shared" si="1"/>
        <v>0</v>
      </c>
      <c r="I39" s="52">
        <f t="shared" si="1"/>
        <v>0</v>
      </c>
      <c r="J39" s="52">
        <f t="shared" si="1"/>
        <v>0</v>
      </c>
      <c r="K39" s="52">
        <f t="shared" si="1"/>
        <v>0</v>
      </c>
      <c r="L39" s="52">
        <f t="shared" si="1"/>
        <v>0</v>
      </c>
      <c r="M39" s="52">
        <f t="shared" si="1"/>
        <v>0</v>
      </c>
      <c r="N39" s="52">
        <f t="shared" si="1"/>
        <v>0</v>
      </c>
      <c r="O39" s="52">
        <f t="shared" si="1"/>
        <v>0</v>
      </c>
      <c r="P39" s="52">
        <f t="shared" si="1"/>
        <v>0</v>
      </c>
      <c r="Q39" s="52">
        <f t="shared" si="1"/>
        <v>0</v>
      </c>
      <c r="R39" s="196">
        <f t="shared" si="1"/>
        <v>0</v>
      </c>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row>
    <row r="40" spans="1:60" s="53" customFormat="1" ht="15.75" thickBot="1">
      <c r="A40" s="19"/>
      <c r="B40" s="635" t="s">
        <v>63</v>
      </c>
      <c r="C40" s="636" t="s">
        <v>16</v>
      </c>
      <c r="D40" s="637" t="e">
        <f>-(1-D39/C39)</f>
        <v>#DIV/0!</v>
      </c>
      <c r="E40" s="637" t="e">
        <f t="shared" ref="E40:R40" si="2">-(1-E39/D39)</f>
        <v>#DIV/0!</v>
      </c>
      <c r="F40" s="637" t="e">
        <f t="shared" si="2"/>
        <v>#DIV/0!</v>
      </c>
      <c r="G40" s="637" t="e">
        <f t="shared" si="2"/>
        <v>#DIV/0!</v>
      </c>
      <c r="H40" s="637" t="e">
        <f t="shared" si="2"/>
        <v>#DIV/0!</v>
      </c>
      <c r="I40" s="637" t="e">
        <f t="shared" si="2"/>
        <v>#DIV/0!</v>
      </c>
      <c r="J40" s="637" t="e">
        <f t="shared" si="2"/>
        <v>#DIV/0!</v>
      </c>
      <c r="K40" s="637" t="e">
        <f t="shared" si="2"/>
        <v>#DIV/0!</v>
      </c>
      <c r="L40" s="637" t="e">
        <f t="shared" si="2"/>
        <v>#DIV/0!</v>
      </c>
      <c r="M40" s="637" t="e">
        <f t="shared" si="2"/>
        <v>#DIV/0!</v>
      </c>
      <c r="N40" s="637" t="e">
        <f t="shared" si="2"/>
        <v>#DIV/0!</v>
      </c>
      <c r="O40" s="637" t="e">
        <f t="shared" si="2"/>
        <v>#DIV/0!</v>
      </c>
      <c r="P40" s="637" t="e">
        <f t="shared" si="2"/>
        <v>#DIV/0!</v>
      </c>
      <c r="Q40" s="637" t="e">
        <f t="shared" si="2"/>
        <v>#DIV/0!</v>
      </c>
      <c r="R40" s="638" t="e">
        <f t="shared" si="2"/>
        <v>#DIV/0!</v>
      </c>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row>
    <row r="41" spans="1:60" s="53" customFormat="1">
      <c r="A41" s="19"/>
      <c r="B41" s="691"/>
      <c r="C41" s="691"/>
      <c r="D41" s="691"/>
      <c r="E41" s="691"/>
      <c r="F41" s="12"/>
      <c r="G41" s="12"/>
      <c r="H41" s="12"/>
      <c r="I41" s="12"/>
      <c r="J41" s="12"/>
      <c r="K41" s="12"/>
      <c r="L41" s="12"/>
      <c r="M41" s="12"/>
      <c r="N41" s="12"/>
      <c r="O41" s="12"/>
      <c r="P41" s="12"/>
      <c r="Q41" s="12"/>
      <c r="R41" s="12"/>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row>
    <row r="42" spans="1:60" s="2" customFormat="1" ht="15.75" thickBot="1">
      <c r="A42" s="12"/>
      <c r="B42" s="12"/>
      <c r="C42" s="12"/>
      <c r="D42" s="12"/>
      <c r="E42" s="12"/>
      <c r="F42" s="12"/>
      <c r="G42" s="12"/>
      <c r="H42" s="12"/>
      <c r="I42" s="12"/>
      <c r="J42" s="12"/>
      <c r="K42" s="12"/>
      <c r="L42" s="12"/>
      <c r="M42" s="12"/>
      <c r="N42" s="12"/>
      <c r="O42" s="12"/>
      <c r="P42" s="12"/>
      <c r="Q42" s="12"/>
      <c r="R42" s="12"/>
    </row>
    <row r="43" spans="1:60" s="20" customFormat="1" ht="24.6" customHeight="1" thickBot="1">
      <c r="A43" s="142"/>
      <c r="B43" s="1158" t="s">
        <v>134</v>
      </c>
      <c r="C43" s="1159"/>
      <c r="D43" s="1159"/>
      <c r="E43" s="1159"/>
      <c r="F43" s="1159"/>
      <c r="G43" s="1159"/>
      <c r="H43" s="1159"/>
      <c r="I43" s="1159"/>
      <c r="J43" s="1159"/>
      <c r="K43" s="1159"/>
      <c r="L43" s="1159"/>
      <c r="M43" s="1159"/>
      <c r="N43" s="1159"/>
      <c r="O43" s="1159"/>
      <c r="P43" s="1159"/>
      <c r="Q43" s="1159"/>
      <c r="R43" s="1160"/>
    </row>
    <row r="44" spans="1:60" s="20" customFormat="1" ht="15.75" thickBot="1">
      <c r="A44" s="142"/>
      <c r="B44" s="33" t="s">
        <v>44</v>
      </c>
      <c r="C44" s="143">
        <v>2010</v>
      </c>
      <c r="D44" s="144">
        <v>2011</v>
      </c>
      <c r="E44" s="144">
        <v>2012</v>
      </c>
      <c r="F44" s="144">
        <v>2013</v>
      </c>
      <c r="G44" s="144">
        <v>2014</v>
      </c>
      <c r="H44" s="144">
        <v>2015</v>
      </c>
      <c r="I44" s="144">
        <v>2016</v>
      </c>
      <c r="J44" s="144">
        <v>2017</v>
      </c>
      <c r="K44" s="144">
        <v>2018</v>
      </c>
      <c r="L44" s="144">
        <v>2019</v>
      </c>
      <c r="M44" s="144">
        <v>2020</v>
      </c>
      <c r="N44" s="144">
        <v>2021</v>
      </c>
      <c r="O44" s="144">
        <v>2022</v>
      </c>
      <c r="P44" s="144">
        <v>2023</v>
      </c>
      <c r="Q44" s="144">
        <v>2024</v>
      </c>
      <c r="R44" s="145">
        <v>2025</v>
      </c>
    </row>
    <row r="45" spans="1:60" s="20" customFormat="1">
      <c r="A45" s="142"/>
      <c r="B45" s="97" t="s">
        <v>4</v>
      </c>
      <c r="C45" s="509">
        <v>0</v>
      </c>
      <c r="D45" s="510">
        <v>0</v>
      </c>
      <c r="E45" s="510">
        <v>0</v>
      </c>
      <c r="F45" s="510">
        <v>0</v>
      </c>
      <c r="G45" s="510">
        <v>0</v>
      </c>
      <c r="H45" s="510">
        <v>0</v>
      </c>
      <c r="I45" s="510">
        <v>0</v>
      </c>
      <c r="J45" s="510">
        <v>0</v>
      </c>
      <c r="K45" s="726">
        <v>0</v>
      </c>
      <c r="L45" s="726">
        <v>0</v>
      </c>
      <c r="M45" s="726">
        <v>0</v>
      </c>
      <c r="N45" s="726">
        <v>0</v>
      </c>
      <c r="O45" s="510">
        <v>0</v>
      </c>
      <c r="P45" s="510">
        <v>0</v>
      </c>
      <c r="Q45" s="510">
        <v>0</v>
      </c>
      <c r="R45" s="503">
        <v>0</v>
      </c>
    </row>
    <row r="46" spans="1:60" s="20" customFormat="1">
      <c r="A46" s="142"/>
      <c r="B46" s="98" t="s">
        <v>5</v>
      </c>
      <c r="C46" s="436">
        <v>0</v>
      </c>
      <c r="D46" s="437">
        <v>0</v>
      </c>
      <c r="E46" s="437">
        <v>0</v>
      </c>
      <c r="F46" s="437">
        <v>0</v>
      </c>
      <c r="G46" s="437">
        <v>0</v>
      </c>
      <c r="H46" s="437">
        <v>0</v>
      </c>
      <c r="I46" s="437">
        <v>0</v>
      </c>
      <c r="J46" s="437">
        <v>0</v>
      </c>
      <c r="K46" s="720">
        <v>0</v>
      </c>
      <c r="L46" s="720">
        <v>0</v>
      </c>
      <c r="M46" s="720">
        <v>0</v>
      </c>
      <c r="N46" s="720">
        <v>0</v>
      </c>
      <c r="O46" s="437">
        <v>0</v>
      </c>
      <c r="P46" s="437">
        <v>0</v>
      </c>
      <c r="Q46" s="437">
        <v>0</v>
      </c>
      <c r="R46" s="505">
        <v>0</v>
      </c>
    </row>
    <row r="47" spans="1:60" s="20" customFormat="1">
      <c r="A47" s="142"/>
      <c r="B47" s="98" t="s">
        <v>6</v>
      </c>
      <c r="C47" s="436">
        <v>0</v>
      </c>
      <c r="D47" s="437">
        <v>0</v>
      </c>
      <c r="E47" s="437">
        <v>0</v>
      </c>
      <c r="F47" s="437">
        <v>0</v>
      </c>
      <c r="G47" s="437">
        <v>0</v>
      </c>
      <c r="H47" s="437">
        <v>0</v>
      </c>
      <c r="I47" s="437">
        <v>0</v>
      </c>
      <c r="J47" s="437">
        <v>0</v>
      </c>
      <c r="K47" s="720">
        <v>0</v>
      </c>
      <c r="L47" s="720">
        <v>0</v>
      </c>
      <c r="M47" s="720">
        <v>0</v>
      </c>
      <c r="N47" s="720">
        <v>0</v>
      </c>
      <c r="O47" s="437">
        <v>0</v>
      </c>
      <c r="P47" s="437">
        <v>0</v>
      </c>
      <c r="Q47" s="437">
        <v>0</v>
      </c>
      <c r="R47" s="505">
        <v>0</v>
      </c>
    </row>
    <row r="48" spans="1:60" s="20" customFormat="1">
      <c r="A48" s="142"/>
      <c r="B48" s="98" t="s">
        <v>7</v>
      </c>
      <c r="C48" s="436">
        <v>0</v>
      </c>
      <c r="D48" s="437">
        <v>0</v>
      </c>
      <c r="E48" s="437">
        <v>0</v>
      </c>
      <c r="F48" s="437">
        <v>0</v>
      </c>
      <c r="G48" s="437">
        <v>0</v>
      </c>
      <c r="H48" s="437">
        <v>0</v>
      </c>
      <c r="I48" s="437">
        <v>0</v>
      </c>
      <c r="J48" s="437">
        <v>0</v>
      </c>
      <c r="K48" s="720">
        <v>0</v>
      </c>
      <c r="L48" s="720">
        <v>0</v>
      </c>
      <c r="M48" s="720">
        <v>0</v>
      </c>
      <c r="N48" s="720">
        <v>0</v>
      </c>
      <c r="O48" s="437">
        <v>0</v>
      </c>
      <c r="P48" s="437">
        <v>0</v>
      </c>
      <c r="Q48" s="437">
        <v>0</v>
      </c>
      <c r="R48" s="505">
        <v>0</v>
      </c>
    </row>
    <row r="49" spans="1:18" s="20" customFormat="1">
      <c r="A49" s="142"/>
      <c r="B49" s="98" t="s">
        <v>8</v>
      </c>
      <c r="C49" s="436">
        <v>0</v>
      </c>
      <c r="D49" s="437">
        <v>0</v>
      </c>
      <c r="E49" s="437">
        <v>0</v>
      </c>
      <c r="F49" s="437">
        <v>0</v>
      </c>
      <c r="G49" s="437">
        <v>0</v>
      </c>
      <c r="H49" s="437">
        <v>0</v>
      </c>
      <c r="I49" s="437">
        <v>0</v>
      </c>
      <c r="J49" s="437">
        <v>0</v>
      </c>
      <c r="K49" s="720">
        <v>0</v>
      </c>
      <c r="L49" s="720">
        <v>0</v>
      </c>
      <c r="M49" s="720">
        <v>0</v>
      </c>
      <c r="N49" s="720">
        <v>0</v>
      </c>
      <c r="O49" s="437">
        <v>0</v>
      </c>
      <c r="P49" s="437">
        <v>0</v>
      </c>
      <c r="Q49" s="437">
        <v>0</v>
      </c>
      <c r="R49" s="505">
        <v>0</v>
      </c>
    </row>
    <row r="50" spans="1:18" s="20" customFormat="1">
      <c r="A50" s="142"/>
      <c r="B50" s="98" t="s">
        <v>9</v>
      </c>
      <c r="C50" s="436">
        <v>0</v>
      </c>
      <c r="D50" s="437">
        <v>0</v>
      </c>
      <c r="E50" s="437">
        <v>0</v>
      </c>
      <c r="F50" s="437">
        <v>0</v>
      </c>
      <c r="G50" s="437">
        <v>0</v>
      </c>
      <c r="H50" s="437">
        <v>0</v>
      </c>
      <c r="I50" s="437">
        <v>0</v>
      </c>
      <c r="J50" s="437">
        <v>0</v>
      </c>
      <c r="K50" s="720">
        <v>0</v>
      </c>
      <c r="L50" s="720">
        <v>0</v>
      </c>
      <c r="M50" s="720">
        <v>0</v>
      </c>
      <c r="N50" s="720">
        <v>0</v>
      </c>
      <c r="O50" s="437">
        <v>0</v>
      </c>
      <c r="P50" s="437">
        <v>0</v>
      </c>
      <c r="Q50" s="437">
        <v>0</v>
      </c>
      <c r="R50" s="505">
        <v>0</v>
      </c>
    </row>
    <row r="51" spans="1:18" s="20" customFormat="1">
      <c r="A51" s="142"/>
      <c r="B51" s="98" t="s">
        <v>10</v>
      </c>
      <c r="C51" s="436">
        <v>0</v>
      </c>
      <c r="D51" s="437">
        <v>0</v>
      </c>
      <c r="E51" s="437">
        <v>0</v>
      </c>
      <c r="F51" s="437">
        <v>0</v>
      </c>
      <c r="G51" s="437">
        <v>0</v>
      </c>
      <c r="H51" s="437">
        <v>0</v>
      </c>
      <c r="I51" s="437">
        <v>0</v>
      </c>
      <c r="J51" s="437">
        <v>0</v>
      </c>
      <c r="K51" s="720">
        <v>0</v>
      </c>
      <c r="L51" s="720">
        <v>0</v>
      </c>
      <c r="M51" s="720">
        <v>0</v>
      </c>
      <c r="N51" s="720">
        <v>0</v>
      </c>
      <c r="O51" s="437">
        <v>0</v>
      </c>
      <c r="P51" s="437">
        <v>0</v>
      </c>
      <c r="Q51" s="437">
        <v>0</v>
      </c>
      <c r="R51" s="505">
        <v>0</v>
      </c>
    </row>
    <row r="52" spans="1:18" s="20" customFormat="1">
      <c r="A52" s="142"/>
      <c r="B52" s="98" t="s">
        <v>11</v>
      </c>
      <c r="C52" s="436">
        <v>0</v>
      </c>
      <c r="D52" s="437">
        <v>0</v>
      </c>
      <c r="E52" s="437">
        <v>0</v>
      </c>
      <c r="F52" s="437">
        <v>0</v>
      </c>
      <c r="G52" s="437">
        <v>0</v>
      </c>
      <c r="H52" s="437">
        <v>0</v>
      </c>
      <c r="I52" s="437">
        <v>0</v>
      </c>
      <c r="J52" s="437">
        <v>0</v>
      </c>
      <c r="K52" s="720">
        <v>0</v>
      </c>
      <c r="L52" s="720">
        <v>0</v>
      </c>
      <c r="M52" s="720">
        <v>0</v>
      </c>
      <c r="N52" s="720">
        <v>0</v>
      </c>
      <c r="O52" s="437">
        <v>0</v>
      </c>
      <c r="P52" s="437">
        <v>0</v>
      </c>
      <c r="Q52" s="437">
        <v>0</v>
      </c>
      <c r="R52" s="505">
        <v>0</v>
      </c>
    </row>
    <row r="53" spans="1:18" s="20" customFormat="1">
      <c r="A53" s="142"/>
      <c r="B53" s="98" t="s">
        <v>12</v>
      </c>
      <c r="C53" s="436">
        <v>0</v>
      </c>
      <c r="D53" s="437">
        <v>0</v>
      </c>
      <c r="E53" s="437">
        <v>0</v>
      </c>
      <c r="F53" s="437">
        <v>0</v>
      </c>
      <c r="G53" s="437">
        <v>0</v>
      </c>
      <c r="H53" s="437">
        <v>0</v>
      </c>
      <c r="I53" s="437">
        <v>0</v>
      </c>
      <c r="J53" s="437">
        <v>0</v>
      </c>
      <c r="K53" s="720">
        <v>0</v>
      </c>
      <c r="L53" s="720">
        <v>0</v>
      </c>
      <c r="M53" s="720">
        <v>0</v>
      </c>
      <c r="N53" s="720">
        <v>0</v>
      </c>
      <c r="O53" s="437">
        <v>0</v>
      </c>
      <c r="P53" s="437">
        <v>0</v>
      </c>
      <c r="Q53" s="437">
        <v>0</v>
      </c>
      <c r="R53" s="505">
        <v>0</v>
      </c>
    </row>
    <row r="54" spans="1:18" s="20" customFormat="1">
      <c r="A54" s="142"/>
      <c r="B54" s="98" t="s">
        <v>13</v>
      </c>
      <c r="C54" s="436">
        <v>0</v>
      </c>
      <c r="D54" s="437">
        <v>0</v>
      </c>
      <c r="E54" s="437">
        <v>0</v>
      </c>
      <c r="F54" s="437">
        <v>0</v>
      </c>
      <c r="G54" s="437">
        <v>0</v>
      </c>
      <c r="H54" s="437">
        <v>0</v>
      </c>
      <c r="I54" s="437">
        <v>0</v>
      </c>
      <c r="J54" s="437">
        <v>0</v>
      </c>
      <c r="K54" s="720">
        <v>0</v>
      </c>
      <c r="L54" s="720">
        <v>0</v>
      </c>
      <c r="M54" s="720">
        <v>0</v>
      </c>
      <c r="N54" s="720">
        <v>0</v>
      </c>
      <c r="O54" s="437">
        <v>0</v>
      </c>
      <c r="P54" s="437">
        <v>0</v>
      </c>
      <c r="Q54" s="437">
        <v>0</v>
      </c>
      <c r="R54" s="505">
        <v>0</v>
      </c>
    </row>
    <row r="55" spans="1:18" s="20" customFormat="1">
      <c r="A55" s="142"/>
      <c r="B55" s="98" t="s">
        <v>14</v>
      </c>
      <c r="C55" s="436">
        <v>0</v>
      </c>
      <c r="D55" s="437">
        <v>0</v>
      </c>
      <c r="E55" s="437">
        <v>0</v>
      </c>
      <c r="F55" s="437">
        <v>0</v>
      </c>
      <c r="G55" s="437">
        <v>0</v>
      </c>
      <c r="H55" s="437">
        <v>0</v>
      </c>
      <c r="I55" s="437">
        <v>0</v>
      </c>
      <c r="J55" s="437">
        <v>0</v>
      </c>
      <c r="K55" s="720">
        <v>0</v>
      </c>
      <c r="L55" s="720">
        <v>0</v>
      </c>
      <c r="M55" s="720">
        <v>0</v>
      </c>
      <c r="N55" s="720">
        <v>0</v>
      </c>
      <c r="O55" s="437">
        <v>0</v>
      </c>
      <c r="P55" s="437">
        <v>0</v>
      </c>
      <c r="Q55" s="437">
        <v>0</v>
      </c>
      <c r="R55" s="505">
        <v>0</v>
      </c>
    </row>
    <row r="56" spans="1:18" s="20" customFormat="1" ht="15.75" thickBot="1">
      <c r="A56" s="142"/>
      <c r="B56" s="99" t="s">
        <v>15</v>
      </c>
      <c r="C56" s="436">
        <v>0</v>
      </c>
      <c r="D56" s="511">
        <v>0</v>
      </c>
      <c r="E56" s="511">
        <v>0</v>
      </c>
      <c r="F56" s="511">
        <v>0</v>
      </c>
      <c r="G56" s="511">
        <v>0</v>
      </c>
      <c r="H56" s="511">
        <v>0</v>
      </c>
      <c r="I56" s="511">
        <v>0</v>
      </c>
      <c r="J56" s="511">
        <v>0</v>
      </c>
      <c r="K56" s="727">
        <v>0</v>
      </c>
      <c r="L56" s="727">
        <v>0</v>
      </c>
      <c r="M56" s="727">
        <v>0</v>
      </c>
      <c r="N56" s="727">
        <v>0</v>
      </c>
      <c r="O56" s="511">
        <v>0</v>
      </c>
      <c r="P56" s="511">
        <v>0</v>
      </c>
      <c r="Q56" s="511">
        <v>0</v>
      </c>
      <c r="R56" s="507">
        <v>0</v>
      </c>
    </row>
    <row r="57" spans="1:18" s="40" customFormat="1" ht="15.75" thickBot="1">
      <c r="B57" s="140" t="s">
        <v>67</v>
      </c>
      <c r="C57" s="195">
        <f>SUM(C45:C56)</f>
        <v>0</v>
      </c>
      <c r="D57" s="52">
        <f t="shared" ref="D57:R57" si="3">SUM(D45:D56)</f>
        <v>0</v>
      </c>
      <c r="E57" s="52">
        <f t="shared" si="3"/>
        <v>0</v>
      </c>
      <c r="F57" s="52">
        <f t="shared" si="3"/>
        <v>0</v>
      </c>
      <c r="G57" s="52">
        <f t="shared" si="3"/>
        <v>0</v>
      </c>
      <c r="H57" s="52">
        <f t="shared" si="3"/>
        <v>0</v>
      </c>
      <c r="I57" s="52">
        <f t="shared" si="3"/>
        <v>0</v>
      </c>
      <c r="J57" s="52">
        <f t="shared" si="3"/>
        <v>0</v>
      </c>
      <c r="K57" s="52">
        <f t="shared" si="3"/>
        <v>0</v>
      </c>
      <c r="L57" s="52">
        <f t="shared" si="3"/>
        <v>0</v>
      </c>
      <c r="M57" s="52">
        <f t="shared" si="3"/>
        <v>0</v>
      </c>
      <c r="N57" s="52">
        <f t="shared" si="3"/>
        <v>0</v>
      </c>
      <c r="O57" s="52">
        <f t="shared" si="3"/>
        <v>0</v>
      </c>
      <c r="P57" s="52">
        <f t="shared" si="3"/>
        <v>0</v>
      </c>
      <c r="Q57" s="52">
        <f t="shared" si="3"/>
        <v>0</v>
      </c>
      <c r="R57" s="196">
        <f t="shared" si="3"/>
        <v>0</v>
      </c>
    </row>
    <row r="58" spans="1:18" s="40" customFormat="1" ht="15.75" thickBot="1">
      <c r="B58" s="635" t="s">
        <v>63</v>
      </c>
      <c r="C58" s="636" t="s">
        <v>16</v>
      </c>
      <c r="D58" s="637" t="e">
        <f>-(1-D57/C57)</f>
        <v>#DIV/0!</v>
      </c>
      <c r="E58" s="637" t="e">
        <f t="shared" ref="E58" si="4">-(1-E57/D57)</f>
        <v>#DIV/0!</v>
      </c>
      <c r="F58" s="637" t="e">
        <f>-(1-F57/E57)</f>
        <v>#DIV/0!</v>
      </c>
      <c r="G58" s="637" t="e">
        <f t="shared" ref="G58" si="5">-(1-G57/F57)</f>
        <v>#DIV/0!</v>
      </c>
      <c r="H58" s="637" t="e">
        <f t="shared" ref="H58" si="6">-(1-H57/G57)</f>
        <v>#DIV/0!</v>
      </c>
      <c r="I58" s="637" t="e">
        <f t="shared" ref="I58" si="7">-(1-I57/H57)</f>
        <v>#DIV/0!</v>
      </c>
      <c r="J58" s="637" t="e">
        <f t="shared" ref="J58" si="8">-(1-J57/I57)</f>
        <v>#DIV/0!</v>
      </c>
      <c r="K58" s="637" t="e">
        <f t="shared" ref="K58" si="9">-(1-K57/J57)</f>
        <v>#DIV/0!</v>
      </c>
      <c r="L58" s="637" t="e">
        <f t="shared" ref="L58" si="10">-(1-L57/K57)</f>
        <v>#DIV/0!</v>
      </c>
      <c r="M58" s="637" t="e">
        <f t="shared" ref="M58" si="11">-(1-M57/L57)</f>
        <v>#DIV/0!</v>
      </c>
      <c r="N58" s="637" t="e">
        <f t="shared" ref="N58" si="12">-(1-N57/M57)</f>
        <v>#DIV/0!</v>
      </c>
      <c r="O58" s="637" t="e">
        <f t="shared" ref="O58" si="13">-(1-O57/N57)</f>
        <v>#DIV/0!</v>
      </c>
      <c r="P58" s="637" t="e">
        <f t="shared" ref="P58" si="14">-(1-P57/O57)</f>
        <v>#DIV/0!</v>
      </c>
      <c r="Q58" s="637" t="e">
        <f t="shared" ref="Q58" si="15">-(1-Q57/P57)</f>
        <v>#DIV/0!</v>
      </c>
      <c r="R58" s="638" t="e">
        <f t="shared" ref="R58" si="16">-(1-R57/Q57)</f>
        <v>#DIV/0!</v>
      </c>
    </row>
    <row r="59" spans="1:18" s="40" customFormat="1" ht="15.75" thickBot="1">
      <c r="B59" s="691"/>
      <c r="C59" s="793"/>
      <c r="D59" s="691"/>
      <c r="E59" s="691"/>
      <c r="F59" s="12"/>
      <c r="G59" s="12"/>
      <c r="H59" s="12"/>
      <c r="I59" s="12"/>
      <c r="J59" s="12"/>
      <c r="K59" s="12"/>
      <c r="L59" s="12"/>
      <c r="M59" s="12"/>
      <c r="N59" s="12"/>
      <c r="O59" s="12"/>
      <c r="P59" s="12"/>
      <c r="Q59" s="12"/>
      <c r="R59" s="12"/>
    </row>
    <row r="60" spans="1:18" s="20" customFormat="1" ht="15.75" thickBot="1">
      <c r="A60" s="142"/>
      <c r="B60" s="142"/>
      <c r="C60" s="142"/>
      <c r="D60" s="142"/>
      <c r="E60" s="142"/>
      <c r="F60" s="142"/>
      <c r="G60" s="142"/>
      <c r="H60" s="142"/>
      <c r="I60" s="142"/>
      <c r="J60" s="142"/>
      <c r="K60" s="142"/>
      <c r="L60" s="142"/>
      <c r="M60" s="142"/>
      <c r="N60" s="142"/>
      <c r="O60" s="142"/>
      <c r="P60" s="142"/>
      <c r="Q60" s="142"/>
      <c r="R60" s="142"/>
    </row>
    <row r="61" spans="1:18" s="20" customFormat="1" ht="24.6" customHeight="1" thickBot="1">
      <c r="A61" s="142"/>
      <c r="B61" s="1158" t="s">
        <v>137</v>
      </c>
      <c r="C61" s="1159"/>
      <c r="D61" s="1159"/>
      <c r="E61" s="1159"/>
      <c r="F61" s="1159"/>
      <c r="G61" s="1159"/>
      <c r="H61" s="1159"/>
      <c r="I61" s="1159"/>
      <c r="J61" s="1159"/>
      <c r="K61" s="1159"/>
      <c r="L61" s="1159"/>
      <c r="M61" s="1159"/>
      <c r="N61" s="1159"/>
      <c r="O61" s="1159"/>
      <c r="P61" s="1159"/>
      <c r="Q61" s="1159"/>
      <c r="R61" s="1160"/>
    </row>
    <row r="62" spans="1:18" s="20" customFormat="1" ht="15.75" thickBot="1">
      <c r="A62" s="142"/>
      <c r="B62" s="34" t="s">
        <v>45</v>
      </c>
      <c r="C62" s="143">
        <v>2010</v>
      </c>
      <c r="D62" s="144">
        <v>2011</v>
      </c>
      <c r="E62" s="144">
        <v>2012</v>
      </c>
      <c r="F62" s="144">
        <v>2013</v>
      </c>
      <c r="G62" s="144">
        <v>2014</v>
      </c>
      <c r="H62" s="144">
        <v>2015</v>
      </c>
      <c r="I62" s="144">
        <v>2016</v>
      </c>
      <c r="J62" s="144">
        <v>2017</v>
      </c>
      <c r="K62" s="144">
        <v>2018</v>
      </c>
      <c r="L62" s="144">
        <v>2019</v>
      </c>
      <c r="M62" s="144">
        <v>2020</v>
      </c>
      <c r="N62" s="144">
        <v>2021</v>
      </c>
      <c r="O62" s="144">
        <v>2022</v>
      </c>
      <c r="P62" s="144">
        <v>2023</v>
      </c>
      <c r="Q62" s="144">
        <v>2024</v>
      </c>
      <c r="R62" s="145">
        <v>2025</v>
      </c>
    </row>
    <row r="63" spans="1:18" s="2" customFormat="1">
      <c r="A63" s="12"/>
      <c r="B63" s="97" t="s">
        <v>4</v>
      </c>
      <c r="C63" s="293">
        <f>IF(OR(C27=0,C45=0),0,C45/C27)</f>
        <v>0</v>
      </c>
      <c r="D63" s="589">
        <f t="shared" ref="D63:R63" si="17">IF(OR(D27=0,D45=0),0,D45/D27)</f>
        <v>0</v>
      </c>
      <c r="E63" s="589">
        <f t="shared" si="17"/>
        <v>0</v>
      </c>
      <c r="F63" s="589">
        <f t="shared" si="17"/>
        <v>0</v>
      </c>
      <c r="G63" s="589">
        <f t="shared" si="17"/>
        <v>0</v>
      </c>
      <c r="H63" s="589">
        <f t="shared" si="17"/>
        <v>0</v>
      </c>
      <c r="I63" s="589">
        <f t="shared" si="17"/>
        <v>0</v>
      </c>
      <c r="J63" s="589">
        <f t="shared" si="17"/>
        <v>0</v>
      </c>
      <c r="K63" s="589">
        <f t="shared" si="17"/>
        <v>0</v>
      </c>
      <c r="L63" s="589">
        <f t="shared" si="17"/>
        <v>0</v>
      </c>
      <c r="M63" s="589">
        <f t="shared" si="17"/>
        <v>0</v>
      </c>
      <c r="N63" s="589">
        <f t="shared" si="17"/>
        <v>0</v>
      </c>
      <c r="O63" s="589">
        <f t="shared" si="17"/>
        <v>0</v>
      </c>
      <c r="P63" s="589">
        <f t="shared" si="17"/>
        <v>0</v>
      </c>
      <c r="Q63" s="589">
        <f t="shared" si="17"/>
        <v>0</v>
      </c>
      <c r="R63" s="590">
        <f t="shared" si="17"/>
        <v>0</v>
      </c>
    </row>
    <row r="64" spans="1:18" s="2" customFormat="1">
      <c r="A64" s="12"/>
      <c r="B64" s="98" t="s">
        <v>5</v>
      </c>
      <c r="C64" s="591">
        <f t="shared" ref="C64:R64" si="18">IF(OR(C28=0,C46=0),0,C46/C28)</f>
        <v>0</v>
      </c>
      <c r="D64" s="588">
        <f t="shared" si="18"/>
        <v>0</v>
      </c>
      <c r="E64" s="588">
        <f t="shared" si="18"/>
        <v>0</v>
      </c>
      <c r="F64" s="588">
        <f t="shared" si="18"/>
        <v>0</v>
      </c>
      <c r="G64" s="588">
        <f t="shared" si="18"/>
        <v>0</v>
      </c>
      <c r="H64" s="588">
        <f t="shared" si="18"/>
        <v>0</v>
      </c>
      <c r="I64" s="588">
        <f t="shared" si="18"/>
        <v>0</v>
      </c>
      <c r="J64" s="588">
        <f t="shared" si="18"/>
        <v>0</v>
      </c>
      <c r="K64" s="588">
        <f t="shared" si="18"/>
        <v>0</v>
      </c>
      <c r="L64" s="588">
        <f t="shared" si="18"/>
        <v>0</v>
      </c>
      <c r="M64" s="588">
        <f t="shared" si="18"/>
        <v>0</v>
      </c>
      <c r="N64" s="588">
        <f t="shared" si="18"/>
        <v>0</v>
      </c>
      <c r="O64" s="588">
        <f t="shared" si="18"/>
        <v>0</v>
      </c>
      <c r="P64" s="588">
        <f t="shared" si="18"/>
        <v>0</v>
      </c>
      <c r="Q64" s="588">
        <f t="shared" si="18"/>
        <v>0</v>
      </c>
      <c r="R64" s="592">
        <f t="shared" si="18"/>
        <v>0</v>
      </c>
    </row>
    <row r="65" spans="1:60" s="2" customFormat="1">
      <c r="A65" s="12"/>
      <c r="B65" s="98" t="s">
        <v>6</v>
      </c>
      <c r="C65" s="591">
        <f t="shared" ref="C65:R65" si="19">IF(OR(C29=0,C47=0),0,C47/C29)</f>
        <v>0</v>
      </c>
      <c r="D65" s="588">
        <f t="shared" si="19"/>
        <v>0</v>
      </c>
      <c r="E65" s="588">
        <f t="shared" si="19"/>
        <v>0</v>
      </c>
      <c r="F65" s="588">
        <f t="shared" si="19"/>
        <v>0</v>
      </c>
      <c r="G65" s="588">
        <f t="shared" si="19"/>
        <v>0</v>
      </c>
      <c r="H65" s="588">
        <f t="shared" si="19"/>
        <v>0</v>
      </c>
      <c r="I65" s="588">
        <f t="shared" si="19"/>
        <v>0</v>
      </c>
      <c r="J65" s="588">
        <f t="shared" si="19"/>
        <v>0</v>
      </c>
      <c r="K65" s="588">
        <f t="shared" si="19"/>
        <v>0</v>
      </c>
      <c r="L65" s="588">
        <f t="shared" si="19"/>
        <v>0</v>
      </c>
      <c r="M65" s="588">
        <f t="shared" si="19"/>
        <v>0</v>
      </c>
      <c r="N65" s="588">
        <f t="shared" si="19"/>
        <v>0</v>
      </c>
      <c r="O65" s="588">
        <f t="shared" si="19"/>
        <v>0</v>
      </c>
      <c r="P65" s="588">
        <f t="shared" si="19"/>
        <v>0</v>
      </c>
      <c r="Q65" s="588">
        <f t="shared" si="19"/>
        <v>0</v>
      </c>
      <c r="R65" s="592">
        <f t="shared" si="19"/>
        <v>0</v>
      </c>
    </row>
    <row r="66" spans="1:60" ht="14.45" customHeight="1">
      <c r="B66" s="98" t="s">
        <v>7</v>
      </c>
      <c r="C66" s="591">
        <f t="shared" ref="C66:R66" si="20">IF(OR(C30=0,C48=0),0,C48/C30)</f>
        <v>0</v>
      </c>
      <c r="D66" s="588">
        <f t="shared" si="20"/>
        <v>0</v>
      </c>
      <c r="E66" s="588">
        <f t="shared" si="20"/>
        <v>0</v>
      </c>
      <c r="F66" s="588">
        <f t="shared" si="20"/>
        <v>0</v>
      </c>
      <c r="G66" s="588">
        <f t="shared" si="20"/>
        <v>0</v>
      </c>
      <c r="H66" s="588">
        <f t="shared" si="20"/>
        <v>0</v>
      </c>
      <c r="I66" s="588">
        <f t="shared" si="20"/>
        <v>0</v>
      </c>
      <c r="J66" s="588">
        <f t="shared" si="20"/>
        <v>0</v>
      </c>
      <c r="K66" s="588">
        <f t="shared" si="20"/>
        <v>0</v>
      </c>
      <c r="L66" s="588">
        <f t="shared" si="20"/>
        <v>0</v>
      </c>
      <c r="M66" s="588">
        <f t="shared" si="20"/>
        <v>0</v>
      </c>
      <c r="N66" s="588">
        <f t="shared" si="20"/>
        <v>0</v>
      </c>
      <c r="O66" s="588">
        <f t="shared" si="20"/>
        <v>0</v>
      </c>
      <c r="P66" s="588">
        <f t="shared" si="20"/>
        <v>0</v>
      </c>
      <c r="Q66" s="588">
        <f t="shared" si="20"/>
        <v>0</v>
      </c>
      <c r="R66" s="592">
        <f t="shared" si="20"/>
        <v>0</v>
      </c>
    </row>
    <row r="67" spans="1:60" ht="14.45" customHeight="1">
      <c r="B67" s="98" t="s">
        <v>8</v>
      </c>
      <c r="C67" s="591">
        <f t="shared" ref="C67:R67" si="21">IF(OR(C31=0,C49=0),0,C49/C31)</f>
        <v>0</v>
      </c>
      <c r="D67" s="588">
        <f t="shared" si="21"/>
        <v>0</v>
      </c>
      <c r="E67" s="588">
        <f t="shared" si="21"/>
        <v>0</v>
      </c>
      <c r="F67" s="588">
        <f t="shared" si="21"/>
        <v>0</v>
      </c>
      <c r="G67" s="588">
        <f t="shared" si="21"/>
        <v>0</v>
      </c>
      <c r="H67" s="588">
        <f t="shared" si="21"/>
        <v>0</v>
      </c>
      <c r="I67" s="588">
        <f t="shared" si="21"/>
        <v>0</v>
      </c>
      <c r="J67" s="588">
        <f t="shared" si="21"/>
        <v>0</v>
      </c>
      <c r="K67" s="588">
        <f t="shared" si="21"/>
        <v>0</v>
      </c>
      <c r="L67" s="588">
        <f t="shared" si="21"/>
        <v>0</v>
      </c>
      <c r="M67" s="588">
        <f t="shared" si="21"/>
        <v>0</v>
      </c>
      <c r="N67" s="588">
        <f t="shared" si="21"/>
        <v>0</v>
      </c>
      <c r="O67" s="588">
        <f t="shared" si="21"/>
        <v>0</v>
      </c>
      <c r="P67" s="588">
        <f t="shared" si="21"/>
        <v>0</v>
      </c>
      <c r="Q67" s="588">
        <f t="shared" si="21"/>
        <v>0</v>
      </c>
      <c r="R67" s="592">
        <f t="shared" si="21"/>
        <v>0</v>
      </c>
    </row>
    <row r="68" spans="1:60" ht="14.45" customHeight="1">
      <c r="B68" s="98" t="s">
        <v>9</v>
      </c>
      <c r="C68" s="591">
        <f t="shared" ref="C68:R68" si="22">IF(OR(C32=0,C50=0),0,C50/C32)</f>
        <v>0</v>
      </c>
      <c r="D68" s="588">
        <f t="shared" si="22"/>
        <v>0</v>
      </c>
      <c r="E68" s="588">
        <f t="shared" si="22"/>
        <v>0</v>
      </c>
      <c r="F68" s="588">
        <f t="shared" si="22"/>
        <v>0</v>
      </c>
      <c r="G68" s="588">
        <f t="shared" si="22"/>
        <v>0</v>
      </c>
      <c r="H68" s="588">
        <f t="shared" si="22"/>
        <v>0</v>
      </c>
      <c r="I68" s="588">
        <f t="shared" si="22"/>
        <v>0</v>
      </c>
      <c r="J68" s="588">
        <f t="shared" si="22"/>
        <v>0</v>
      </c>
      <c r="K68" s="588">
        <f t="shared" si="22"/>
        <v>0</v>
      </c>
      <c r="L68" s="588">
        <f t="shared" si="22"/>
        <v>0</v>
      </c>
      <c r="M68" s="588">
        <f t="shared" si="22"/>
        <v>0</v>
      </c>
      <c r="N68" s="588">
        <f t="shared" si="22"/>
        <v>0</v>
      </c>
      <c r="O68" s="588">
        <f t="shared" si="22"/>
        <v>0</v>
      </c>
      <c r="P68" s="588">
        <f t="shared" si="22"/>
        <v>0</v>
      </c>
      <c r="Q68" s="588">
        <f t="shared" si="22"/>
        <v>0</v>
      </c>
      <c r="R68" s="592">
        <f t="shared" si="22"/>
        <v>0</v>
      </c>
    </row>
    <row r="69" spans="1:60" ht="14.45" customHeight="1">
      <c r="B69" s="98" t="s">
        <v>10</v>
      </c>
      <c r="C69" s="591">
        <f t="shared" ref="C69:R69" si="23">IF(OR(C33=0,C51=0),0,C51/C33)</f>
        <v>0</v>
      </c>
      <c r="D69" s="588">
        <f t="shared" si="23"/>
        <v>0</v>
      </c>
      <c r="E69" s="588">
        <f t="shared" si="23"/>
        <v>0</v>
      </c>
      <c r="F69" s="588">
        <f t="shared" si="23"/>
        <v>0</v>
      </c>
      <c r="G69" s="588">
        <f t="shared" si="23"/>
        <v>0</v>
      </c>
      <c r="H69" s="588">
        <f t="shared" si="23"/>
        <v>0</v>
      </c>
      <c r="I69" s="588">
        <f t="shared" si="23"/>
        <v>0</v>
      </c>
      <c r="J69" s="588">
        <f t="shared" si="23"/>
        <v>0</v>
      </c>
      <c r="K69" s="588">
        <f t="shared" si="23"/>
        <v>0</v>
      </c>
      <c r="L69" s="588">
        <f t="shared" si="23"/>
        <v>0</v>
      </c>
      <c r="M69" s="588">
        <f t="shared" si="23"/>
        <v>0</v>
      </c>
      <c r="N69" s="588">
        <f t="shared" si="23"/>
        <v>0</v>
      </c>
      <c r="O69" s="588">
        <f t="shared" si="23"/>
        <v>0</v>
      </c>
      <c r="P69" s="588">
        <f t="shared" si="23"/>
        <v>0</v>
      </c>
      <c r="Q69" s="588">
        <f t="shared" si="23"/>
        <v>0</v>
      </c>
      <c r="R69" s="592">
        <f t="shared" si="23"/>
        <v>0</v>
      </c>
    </row>
    <row r="70" spans="1:60" ht="14.45" customHeight="1">
      <c r="B70" s="98" t="s">
        <v>11</v>
      </c>
      <c r="C70" s="591">
        <f t="shared" ref="C70:R70" si="24">IF(OR(C34=0,C52=0),0,C52/C34)</f>
        <v>0</v>
      </c>
      <c r="D70" s="588">
        <f t="shared" si="24"/>
        <v>0</v>
      </c>
      <c r="E70" s="588">
        <f t="shared" si="24"/>
        <v>0</v>
      </c>
      <c r="F70" s="588">
        <f t="shared" si="24"/>
        <v>0</v>
      </c>
      <c r="G70" s="588">
        <f t="shared" si="24"/>
        <v>0</v>
      </c>
      <c r="H70" s="588">
        <f t="shared" si="24"/>
        <v>0</v>
      </c>
      <c r="I70" s="588">
        <f t="shared" si="24"/>
        <v>0</v>
      </c>
      <c r="J70" s="588">
        <f t="shared" si="24"/>
        <v>0</v>
      </c>
      <c r="K70" s="588">
        <f t="shared" si="24"/>
        <v>0</v>
      </c>
      <c r="L70" s="588">
        <f t="shared" si="24"/>
        <v>0</v>
      </c>
      <c r="M70" s="588">
        <f t="shared" si="24"/>
        <v>0</v>
      </c>
      <c r="N70" s="588">
        <f t="shared" si="24"/>
        <v>0</v>
      </c>
      <c r="O70" s="588">
        <f t="shared" si="24"/>
        <v>0</v>
      </c>
      <c r="P70" s="588">
        <f t="shared" si="24"/>
        <v>0</v>
      </c>
      <c r="Q70" s="588">
        <f t="shared" si="24"/>
        <v>0</v>
      </c>
      <c r="R70" s="592">
        <f t="shared" si="24"/>
        <v>0</v>
      </c>
    </row>
    <row r="71" spans="1:60" ht="14.45" customHeight="1">
      <c r="B71" s="98" t="s">
        <v>12</v>
      </c>
      <c r="C71" s="591">
        <f t="shared" ref="C71:R71" si="25">IF(OR(C35=0,C53=0),0,C53/C35)</f>
        <v>0</v>
      </c>
      <c r="D71" s="588">
        <f t="shared" si="25"/>
        <v>0</v>
      </c>
      <c r="E71" s="588">
        <f t="shared" si="25"/>
        <v>0</v>
      </c>
      <c r="F71" s="588">
        <f t="shared" si="25"/>
        <v>0</v>
      </c>
      <c r="G71" s="588">
        <f t="shared" si="25"/>
        <v>0</v>
      </c>
      <c r="H71" s="588">
        <f t="shared" si="25"/>
        <v>0</v>
      </c>
      <c r="I71" s="588">
        <f t="shared" si="25"/>
        <v>0</v>
      </c>
      <c r="J71" s="588">
        <f t="shared" si="25"/>
        <v>0</v>
      </c>
      <c r="K71" s="588">
        <f t="shared" si="25"/>
        <v>0</v>
      </c>
      <c r="L71" s="588">
        <f t="shared" si="25"/>
        <v>0</v>
      </c>
      <c r="M71" s="588">
        <f t="shared" si="25"/>
        <v>0</v>
      </c>
      <c r="N71" s="588">
        <f t="shared" si="25"/>
        <v>0</v>
      </c>
      <c r="O71" s="588">
        <f t="shared" si="25"/>
        <v>0</v>
      </c>
      <c r="P71" s="588">
        <f t="shared" si="25"/>
        <v>0</v>
      </c>
      <c r="Q71" s="588">
        <f t="shared" si="25"/>
        <v>0</v>
      </c>
      <c r="R71" s="592">
        <f t="shared" si="25"/>
        <v>0</v>
      </c>
    </row>
    <row r="72" spans="1:60" ht="14.45" customHeight="1">
      <c r="B72" s="98" t="s">
        <v>13</v>
      </c>
      <c r="C72" s="591">
        <f t="shared" ref="C72:R72" si="26">IF(OR(C36=0,C54=0),0,C54/C36)</f>
        <v>0</v>
      </c>
      <c r="D72" s="588">
        <f t="shared" si="26"/>
        <v>0</v>
      </c>
      <c r="E72" s="588">
        <f t="shared" si="26"/>
        <v>0</v>
      </c>
      <c r="F72" s="588">
        <f t="shared" si="26"/>
        <v>0</v>
      </c>
      <c r="G72" s="588">
        <f t="shared" si="26"/>
        <v>0</v>
      </c>
      <c r="H72" s="588">
        <f t="shared" si="26"/>
        <v>0</v>
      </c>
      <c r="I72" s="588">
        <f t="shared" si="26"/>
        <v>0</v>
      </c>
      <c r="J72" s="588">
        <f t="shared" si="26"/>
        <v>0</v>
      </c>
      <c r="K72" s="588">
        <f t="shared" si="26"/>
        <v>0</v>
      </c>
      <c r="L72" s="588">
        <f t="shared" si="26"/>
        <v>0</v>
      </c>
      <c r="M72" s="588">
        <f t="shared" si="26"/>
        <v>0</v>
      </c>
      <c r="N72" s="588">
        <f t="shared" si="26"/>
        <v>0</v>
      </c>
      <c r="O72" s="588">
        <f t="shared" si="26"/>
        <v>0</v>
      </c>
      <c r="P72" s="588">
        <f t="shared" si="26"/>
        <v>0</v>
      </c>
      <c r="Q72" s="588">
        <f t="shared" si="26"/>
        <v>0</v>
      </c>
      <c r="R72" s="592">
        <f t="shared" si="26"/>
        <v>0</v>
      </c>
    </row>
    <row r="73" spans="1:60" ht="14.45" customHeight="1">
      <c r="B73" s="98" t="s">
        <v>14</v>
      </c>
      <c r="C73" s="591">
        <f t="shared" ref="C73:R73" si="27">IF(OR(C37=0,C55=0),0,C55/C37)</f>
        <v>0</v>
      </c>
      <c r="D73" s="588">
        <f t="shared" si="27"/>
        <v>0</v>
      </c>
      <c r="E73" s="588">
        <f t="shared" si="27"/>
        <v>0</v>
      </c>
      <c r="F73" s="588">
        <f t="shared" si="27"/>
        <v>0</v>
      </c>
      <c r="G73" s="588">
        <f t="shared" si="27"/>
        <v>0</v>
      </c>
      <c r="H73" s="588">
        <f t="shared" si="27"/>
        <v>0</v>
      </c>
      <c r="I73" s="588">
        <f t="shared" si="27"/>
        <v>0</v>
      </c>
      <c r="J73" s="588">
        <f t="shared" si="27"/>
        <v>0</v>
      </c>
      <c r="K73" s="588">
        <f t="shared" si="27"/>
        <v>0</v>
      </c>
      <c r="L73" s="588">
        <f t="shared" si="27"/>
        <v>0</v>
      </c>
      <c r="M73" s="588">
        <f t="shared" si="27"/>
        <v>0</v>
      </c>
      <c r="N73" s="588">
        <f t="shared" si="27"/>
        <v>0</v>
      </c>
      <c r="O73" s="588">
        <f t="shared" si="27"/>
        <v>0</v>
      </c>
      <c r="P73" s="588">
        <f t="shared" si="27"/>
        <v>0</v>
      </c>
      <c r="Q73" s="588">
        <f t="shared" si="27"/>
        <v>0</v>
      </c>
      <c r="R73" s="592">
        <f t="shared" si="27"/>
        <v>0</v>
      </c>
    </row>
    <row r="74" spans="1:60" ht="14.45" customHeight="1" thickBot="1">
      <c r="B74" s="99" t="s">
        <v>15</v>
      </c>
      <c r="C74" s="763">
        <f t="shared" ref="C74:R74" si="28">IF(OR(C38=0,C56=0),0,C56/C38)</f>
        <v>0</v>
      </c>
      <c r="D74" s="764">
        <f t="shared" si="28"/>
        <v>0</v>
      </c>
      <c r="E74" s="764">
        <f t="shared" si="28"/>
        <v>0</v>
      </c>
      <c r="F74" s="764">
        <f t="shared" si="28"/>
        <v>0</v>
      </c>
      <c r="G74" s="764">
        <f t="shared" si="28"/>
        <v>0</v>
      </c>
      <c r="H74" s="764">
        <f t="shared" si="28"/>
        <v>0</v>
      </c>
      <c r="I74" s="764">
        <f t="shared" si="28"/>
        <v>0</v>
      </c>
      <c r="J74" s="764">
        <f t="shared" si="28"/>
        <v>0</v>
      </c>
      <c r="K74" s="764">
        <f t="shared" si="28"/>
        <v>0</v>
      </c>
      <c r="L74" s="764">
        <f t="shared" si="28"/>
        <v>0</v>
      </c>
      <c r="M74" s="764">
        <f t="shared" si="28"/>
        <v>0</v>
      </c>
      <c r="N74" s="764">
        <f t="shared" si="28"/>
        <v>0</v>
      </c>
      <c r="O74" s="764">
        <f t="shared" si="28"/>
        <v>0</v>
      </c>
      <c r="P74" s="764">
        <f t="shared" si="28"/>
        <v>0</v>
      </c>
      <c r="Q74" s="764">
        <f t="shared" si="28"/>
        <v>0</v>
      </c>
      <c r="R74" s="765">
        <f t="shared" si="28"/>
        <v>0</v>
      </c>
    </row>
    <row r="75" spans="1:60" s="53" customFormat="1" ht="14.45" customHeight="1" thickBot="1">
      <c r="A75" s="19"/>
      <c r="B75" s="708" t="s">
        <v>164</v>
      </c>
      <c r="C75" s="706" t="str">
        <f>IF(OR(C39=0,C57=0)," ",C57/C39)</f>
        <v xml:space="preserve"> </v>
      </c>
      <c r="D75" s="709" t="str">
        <f t="shared" ref="D75:R75" si="29">IF(OR(D39=0,D57=0)," ",D57/D39)</f>
        <v xml:space="preserve"> </v>
      </c>
      <c r="E75" s="709" t="str">
        <f t="shared" si="29"/>
        <v xml:space="preserve"> </v>
      </c>
      <c r="F75" s="709" t="str">
        <f t="shared" si="29"/>
        <v xml:space="preserve"> </v>
      </c>
      <c r="G75" s="709" t="str">
        <f t="shared" si="29"/>
        <v xml:space="preserve"> </v>
      </c>
      <c r="H75" s="709" t="str">
        <f t="shared" si="29"/>
        <v xml:space="preserve"> </v>
      </c>
      <c r="I75" s="709" t="str">
        <f t="shared" si="29"/>
        <v xml:space="preserve"> </v>
      </c>
      <c r="J75" s="709" t="str">
        <f t="shared" si="29"/>
        <v xml:space="preserve"> </v>
      </c>
      <c r="K75" s="709" t="str">
        <f t="shared" si="29"/>
        <v xml:space="preserve"> </v>
      </c>
      <c r="L75" s="709" t="str">
        <f t="shared" si="29"/>
        <v xml:space="preserve"> </v>
      </c>
      <c r="M75" s="709" t="str">
        <f t="shared" si="29"/>
        <v xml:space="preserve"> </v>
      </c>
      <c r="N75" s="709" t="str">
        <f t="shared" si="29"/>
        <v xml:space="preserve"> </v>
      </c>
      <c r="O75" s="709" t="str">
        <f t="shared" si="29"/>
        <v xml:space="preserve"> </v>
      </c>
      <c r="P75" s="709" t="str">
        <f t="shared" si="29"/>
        <v xml:space="preserve"> </v>
      </c>
      <c r="Q75" s="709" t="str">
        <f t="shared" si="29"/>
        <v xml:space="preserve"> </v>
      </c>
      <c r="R75" s="710" t="str">
        <f t="shared" si="29"/>
        <v xml:space="preserve"> </v>
      </c>
      <c r="S75" s="19"/>
      <c r="T75" s="2"/>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row>
    <row r="76" spans="1:60" s="53" customFormat="1" ht="14.45" customHeight="1" thickBot="1">
      <c r="A76" s="19"/>
      <c r="B76" s="635" t="s">
        <v>63</v>
      </c>
      <c r="C76" s="766" t="s">
        <v>16</v>
      </c>
      <c r="D76" s="734" t="e">
        <f>-(1-D75/C75)</f>
        <v>#VALUE!</v>
      </c>
      <c r="E76" s="734" t="e">
        <f t="shared" ref="E76" si="30">-(1-E75/D75)</f>
        <v>#VALUE!</v>
      </c>
      <c r="F76" s="734" t="e">
        <f>-(1-F75/E75)</f>
        <v>#VALUE!</v>
      </c>
      <c r="G76" s="734" t="e">
        <f t="shared" ref="G76" si="31">-(1-G75/F75)</f>
        <v>#VALUE!</v>
      </c>
      <c r="H76" s="734" t="e">
        <f t="shared" ref="H76" si="32">-(1-H75/G75)</f>
        <v>#VALUE!</v>
      </c>
      <c r="I76" s="734" t="e">
        <f t="shared" ref="I76" si="33">-(1-I75/H75)</f>
        <v>#VALUE!</v>
      </c>
      <c r="J76" s="734" t="e">
        <f t="shared" ref="J76" si="34">-(1-J75/I75)</f>
        <v>#VALUE!</v>
      </c>
      <c r="K76" s="734" t="e">
        <f t="shared" ref="K76" si="35">-(1-K75/J75)</f>
        <v>#VALUE!</v>
      </c>
      <c r="L76" s="734" t="e">
        <f t="shared" ref="L76" si="36">-(1-L75/K75)</f>
        <v>#VALUE!</v>
      </c>
      <c r="M76" s="734" t="e">
        <f t="shared" ref="M76" si="37">-(1-M75/L75)</f>
        <v>#VALUE!</v>
      </c>
      <c r="N76" s="734" t="e">
        <f t="shared" ref="N76" si="38">-(1-N75/M75)</f>
        <v>#VALUE!</v>
      </c>
      <c r="O76" s="734" t="e">
        <f t="shared" ref="O76" si="39">-(1-O75/N75)</f>
        <v>#VALUE!</v>
      </c>
      <c r="P76" s="734" t="e">
        <f t="shared" ref="P76" si="40">-(1-P75/O75)</f>
        <v>#VALUE!</v>
      </c>
      <c r="Q76" s="734" t="e">
        <f t="shared" ref="Q76" si="41">-(1-Q75/P75)</f>
        <v>#VALUE!</v>
      </c>
      <c r="R76" s="735" t="e">
        <f t="shared" ref="R76" si="42">-(1-R75/Q75)</f>
        <v>#VALUE!</v>
      </c>
      <c r="S76" s="19"/>
      <c r="T76" s="2"/>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row>
    <row r="77" spans="1:60" s="53" customFormat="1" ht="14.45" customHeight="1">
      <c r="A77" s="19"/>
      <c r="B77" s="691"/>
      <c r="C77" s="691"/>
      <c r="D77" s="691"/>
      <c r="E77" s="691"/>
      <c r="F77" s="12"/>
      <c r="G77" s="12"/>
      <c r="H77" s="12"/>
      <c r="I77" s="12"/>
      <c r="J77" s="12"/>
      <c r="K77" s="12"/>
      <c r="L77" s="12"/>
      <c r="M77" s="12"/>
      <c r="N77" s="12"/>
      <c r="O77" s="12"/>
      <c r="P77" s="12"/>
      <c r="Q77" s="12"/>
      <c r="R77" s="12"/>
      <c r="S77" s="19"/>
      <c r="T77" s="2"/>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row>
    <row r="78" spans="1:60" s="2" customFormat="1" ht="33" customHeight="1" thickBot="1">
      <c r="A78" s="12"/>
      <c r="B78" s="12"/>
      <c r="C78" s="587"/>
      <c r="D78" s="587"/>
      <c r="E78" s="587"/>
      <c r="F78" s="587"/>
      <c r="G78" s="587"/>
      <c r="H78" s="587"/>
      <c r="I78" s="587"/>
      <c r="J78" s="587"/>
      <c r="K78" s="587"/>
      <c r="L78" s="587"/>
      <c r="M78" s="587"/>
      <c r="N78" s="587"/>
      <c r="O78" s="587"/>
      <c r="P78" s="587"/>
      <c r="Q78" s="587"/>
      <c r="R78" s="587"/>
    </row>
    <row r="79" spans="1:60" s="30" customFormat="1" ht="30" customHeight="1" thickBot="1">
      <c r="A79" s="128"/>
      <c r="B79" s="1163" t="s">
        <v>66</v>
      </c>
      <c r="C79" s="1161"/>
      <c r="D79" s="1161">
        <f>Données!N7</f>
        <v>0</v>
      </c>
      <c r="E79" s="1161"/>
      <c r="F79" s="1161"/>
      <c r="G79" s="1161"/>
      <c r="H79" s="1161"/>
      <c r="I79" s="1161"/>
      <c r="J79" s="1161"/>
      <c r="K79" s="1161"/>
      <c r="L79" s="1161"/>
      <c r="M79" s="1161"/>
      <c r="N79" s="1161"/>
      <c r="O79" s="1161"/>
      <c r="P79" s="1161"/>
      <c r="Q79" s="1161"/>
      <c r="R79" s="1162"/>
      <c r="S79" s="50"/>
      <c r="T79" s="2"/>
    </row>
    <row r="80" spans="1:60" s="30" customFormat="1" ht="17.45" customHeight="1" thickBot="1">
      <c r="A80" s="128"/>
      <c r="B80" s="92"/>
      <c r="C80" s="92"/>
      <c r="D80" s="92"/>
      <c r="E80" s="92"/>
      <c r="F80" s="92"/>
      <c r="G80" s="92"/>
      <c r="H80" s="92"/>
      <c r="I80" s="92"/>
      <c r="J80" s="92"/>
      <c r="K80" s="92"/>
      <c r="L80" s="92"/>
      <c r="M80" s="92"/>
      <c r="N80" s="92"/>
      <c r="O80" s="92"/>
      <c r="P80" s="92"/>
      <c r="Q80" s="92"/>
      <c r="R80" s="92"/>
      <c r="S80" s="50"/>
      <c r="T80" s="2"/>
    </row>
    <row r="81" spans="1:18" s="20" customFormat="1" ht="24.6" customHeight="1" thickBot="1">
      <c r="A81" s="142"/>
      <c r="B81" s="1158" t="s">
        <v>138</v>
      </c>
      <c r="C81" s="1159"/>
      <c r="D81" s="1159"/>
      <c r="E81" s="1159"/>
      <c r="F81" s="1159"/>
      <c r="G81" s="1159"/>
      <c r="H81" s="1159"/>
      <c r="I81" s="1159"/>
      <c r="J81" s="1159"/>
      <c r="K81" s="1159"/>
      <c r="L81" s="1159"/>
      <c r="M81" s="1159"/>
      <c r="N81" s="1159"/>
      <c r="O81" s="1159"/>
      <c r="P81" s="1159"/>
      <c r="Q81" s="1159"/>
      <c r="R81" s="1160"/>
    </row>
    <row r="82" spans="1:18" s="20" customFormat="1" ht="14.1" customHeight="1" thickBot="1">
      <c r="A82" s="142"/>
      <c r="B82" s="33" t="s">
        <v>44</v>
      </c>
      <c r="C82" s="143">
        <v>2010</v>
      </c>
      <c r="D82" s="144">
        <v>2011</v>
      </c>
      <c r="E82" s="144">
        <v>2012</v>
      </c>
      <c r="F82" s="144">
        <v>2013</v>
      </c>
      <c r="G82" s="144">
        <v>2014</v>
      </c>
      <c r="H82" s="144">
        <v>2015</v>
      </c>
      <c r="I82" s="144">
        <v>2016</v>
      </c>
      <c r="J82" s="144">
        <v>2017</v>
      </c>
      <c r="K82" s="144">
        <v>2018</v>
      </c>
      <c r="L82" s="144">
        <v>2019</v>
      </c>
      <c r="M82" s="144">
        <v>2020</v>
      </c>
      <c r="N82" s="144">
        <v>2021</v>
      </c>
      <c r="O82" s="144">
        <v>2022</v>
      </c>
      <c r="P82" s="144">
        <v>2023</v>
      </c>
      <c r="Q82" s="144">
        <v>2024</v>
      </c>
      <c r="R82" s="145">
        <v>2025</v>
      </c>
    </row>
    <row r="83" spans="1:18" s="20" customFormat="1" ht="14.1" customHeight="1">
      <c r="A83" s="142"/>
      <c r="B83" s="97" t="s">
        <v>4</v>
      </c>
      <c r="C83" s="509">
        <v>0</v>
      </c>
      <c r="D83" s="510">
        <v>0</v>
      </c>
      <c r="E83" s="510">
        <v>0</v>
      </c>
      <c r="F83" s="510">
        <v>0</v>
      </c>
      <c r="G83" s="510">
        <v>0</v>
      </c>
      <c r="H83" s="510">
        <v>0</v>
      </c>
      <c r="I83" s="510">
        <v>0</v>
      </c>
      <c r="J83" s="510">
        <v>0</v>
      </c>
      <c r="K83" s="726">
        <v>0</v>
      </c>
      <c r="L83" s="726">
        <v>0</v>
      </c>
      <c r="M83" s="726">
        <v>0</v>
      </c>
      <c r="N83" s="726">
        <v>0</v>
      </c>
      <c r="O83" s="510">
        <v>0</v>
      </c>
      <c r="P83" s="510">
        <v>0</v>
      </c>
      <c r="Q83" s="510">
        <v>0</v>
      </c>
      <c r="R83" s="503">
        <v>0</v>
      </c>
    </row>
    <row r="84" spans="1:18" s="20" customFormat="1">
      <c r="A84" s="142"/>
      <c r="B84" s="98" t="s">
        <v>5</v>
      </c>
      <c r="C84" s="436">
        <v>0</v>
      </c>
      <c r="D84" s="437">
        <v>0</v>
      </c>
      <c r="E84" s="437">
        <v>0</v>
      </c>
      <c r="F84" s="437">
        <v>0</v>
      </c>
      <c r="G84" s="437">
        <v>0</v>
      </c>
      <c r="H84" s="437">
        <v>0</v>
      </c>
      <c r="I84" s="437">
        <v>0</v>
      </c>
      <c r="J84" s="437">
        <v>0</v>
      </c>
      <c r="K84" s="720">
        <v>0</v>
      </c>
      <c r="L84" s="720">
        <v>0</v>
      </c>
      <c r="M84" s="720">
        <v>0</v>
      </c>
      <c r="N84" s="720">
        <v>0</v>
      </c>
      <c r="O84" s="437">
        <v>0</v>
      </c>
      <c r="P84" s="437">
        <v>0</v>
      </c>
      <c r="Q84" s="437">
        <v>0</v>
      </c>
      <c r="R84" s="505">
        <v>0</v>
      </c>
    </row>
    <row r="85" spans="1:18" s="20" customFormat="1">
      <c r="A85" s="142"/>
      <c r="B85" s="98" t="s">
        <v>6</v>
      </c>
      <c r="C85" s="436">
        <v>0</v>
      </c>
      <c r="D85" s="437">
        <v>0</v>
      </c>
      <c r="E85" s="437">
        <v>0</v>
      </c>
      <c r="F85" s="437">
        <v>0</v>
      </c>
      <c r="G85" s="437">
        <v>0</v>
      </c>
      <c r="H85" s="437">
        <v>0</v>
      </c>
      <c r="I85" s="437">
        <v>0</v>
      </c>
      <c r="J85" s="437">
        <v>0</v>
      </c>
      <c r="K85" s="720">
        <v>0</v>
      </c>
      <c r="L85" s="720">
        <v>0</v>
      </c>
      <c r="M85" s="720">
        <v>0</v>
      </c>
      <c r="N85" s="720">
        <v>0</v>
      </c>
      <c r="O85" s="437">
        <v>0</v>
      </c>
      <c r="P85" s="437">
        <v>0</v>
      </c>
      <c r="Q85" s="437">
        <v>0</v>
      </c>
      <c r="R85" s="505">
        <v>0</v>
      </c>
    </row>
    <row r="86" spans="1:18" s="20" customFormat="1">
      <c r="A86" s="142"/>
      <c r="B86" s="98" t="s">
        <v>7</v>
      </c>
      <c r="C86" s="436">
        <v>0</v>
      </c>
      <c r="D86" s="437">
        <v>0</v>
      </c>
      <c r="E86" s="437">
        <v>0</v>
      </c>
      <c r="F86" s="437">
        <v>0</v>
      </c>
      <c r="G86" s="437">
        <v>0</v>
      </c>
      <c r="H86" s="437">
        <v>0</v>
      </c>
      <c r="I86" s="437">
        <v>0</v>
      </c>
      <c r="J86" s="437">
        <v>0</v>
      </c>
      <c r="K86" s="720">
        <v>0</v>
      </c>
      <c r="L86" s="720">
        <v>0</v>
      </c>
      <c r="M86" s="720">
        <v>0</v>
      </c>
      <c r="N86" s="720">
        <v>0</v>
      </c>
      <c r="O86" s="437">
        <v>0</v>
      </c>
      <c r="P86" s="437">
        <v>0</v>
      </c>
      <c r="Q86" s="437">
        <v>0</v>
      </c>
      <c r="R86" s="505">
        <v>0</v>
      </c>
    </row>
    <row r="87" spans="1:18" s="20" customFormat="1">
      <c r="A87" s="142"/>
      <c r="B87" s="98" t="s">
        <v>8</v>
      </c>
      <c r="C87" s="436">
        <v>0</v>
      </c>
      <c r="D87" s="437">
        <v>0</v>
      </c>
      <c r="E87" s="437">
        <v>0</v>
      </c>
      <c r="F87" s="437">
        <v>0</v>
      </c>
      <c r="G87" s="437">
        <v>0</v>
      </c>
      <c r="H87" s="437">
        <v>0</v>
      </c>
      <c r="I87" s="437">
        <v>0</v>
      </c>
      <c r="J87" s="437">
        <v>0</v>
      </c>
      <c r="K87" s="720">
        <v>0</v>
      </c>
      <c r="L87" s="720">
        <v>0</v>
      </c>
      <c r="M87" s="720">
        <v>0</v>
      </c>
      <c r="N87" s="720">
        <v>0</v>
      </c>
      <c r="O87" s="437">
        <v>0</v>
      </c>
      <c r="P87" s="437">
        <v>0</v>
      </c>
      <c r="Q87" s="437">
        <v>0</v>
      </c>
      <c r="R87" s="505">
        <v>0</v>
      </c>
    </row>
    <row r="88" spans="1:18" s="20" customFormat="1">
      <c r="A88" s="142"/>
      <c r="B88" s="98" t="s">
        <v>9</v>
      </c>
      <c r="C88" s="436">
        <v>0</v>
      </c>
      <c r="D88" s="437">
        <v>0</v>
      </c>
      <c r="E88" s="437">
        <v>0</v>
      </c>
      <c r="F88" s="437">
        <v>0</v>
      </c>
      <c r="G88" s="437">
        <v>0</v>
      </c>
      <c r="H88" s="437">
        <v>0</v>
      </c>
      <c r="I88" s="437">
        <v>0</v>
      </c>
      <c r="J88" s="437">
        <v>0</v>
      </c>
      <c r="K88" s="720">
        <v>0</v>
      </c>
      <c r="L88" s="720">
        <v>0</v>
      </c>
      <c r="M88" s="720">
        <v>0</v>
      </c>
      <c r="N88" s="720">
        <v>0</v>
      </c>
      <c r="O88" s="437">
        <v>0</v>
      </c>
      <c r="P88" s="437">
        <v>0</v>
      </c>
      <c r="Q88" s="437">
        <v>0</v>
      </c>
      <c r="R88" s="505">
        <v>0</v>
      </c>
    </row>
    <row r="89" spans="1:18" s="20" customFormat="1">
      <c r="A89" s="142"/>
      <c r="B89" s="98" t="s">
        <v>10</v>
      </c>
      <c r="C89" s="436">
        <v>0</v>
      </c>
      <c r="D89" s="437">
        <v>0</v>
      </c>
      <c r="E89" s="437">
        <v>0</v>
      </c>
      <c r="F89" s="437">
        <v>0</v>
      </c>
      <c r="G89" s="437">
        <v>0</v>
      </c>
      <c r="H89" s="437">
        <v>0</v>
      </c>
      <c r="I89" s="437">
        <v>0</v>
      </c>
      <c r="J89" s="437">
        <v>0</v>
      </c>
      <c r="K89" s="720">
        <v>0</v>
      </c>
      <c r="L89" s="720">
        <v>0</v>
      </c>
      <c r="M89" s="720">
        <v>0</v>
      </c>
      <c r="N89" s="720">
        <v>0</v>
      </c>
      <c r="O89" s="437">
        <v>0</v>
      </c>
      <c r="P89" s="437">
        <v>0</v>
      </c>
      <c r="Q89" s="437">
        <v>0</v>
      </c>
      <c r="R89" s="505">
        <v>0</v>
      </c>
    </row>
    <row r="90" spans="1:18" s="20" customFormat="1">
      <c r="A90" s="142"/>
      <c r="B90" s="98" t="s">
        <v>11</v>
      </c>
      <c r="C90" s="436">
        <v>0</v>
      </c>
      <c r="D90" s="437">
        <v>0</v>
      </c>
      <c r="E90" s="437">
        <v>0</v>
      </c>
      <c r="F90" s="437">
        <v>0</v>
      </c>
      <c r="G90" s="437">
        <v>0</v>
      </c>
      <c r="H90" s="437">
        <v>0</v>
      </c>
      <c r="I90" s="437">
        <v>0</v>
      </c>
      <c r="J90" s="437">
        <v>0</v>
      </c>
      <c r="K90" s="720">
        <v>0</v>
      </c>
      <c r="L90" s="720">
        <v>0</v>
      </c>
      <c r="M90" s="720">
        <v>0</v>
      </c>
      <c r="N90" s="720">
        <v>0</v>
      </c>
      <c r="O90" s="437">
        <v>0</v>
      </c>
      <c r="P90" s="437">
        <v>0</v>
      </c>
      <c r="Q90" s="437">
        <v>0</v>
      </c>
      <c r="R90" s="505">
        <v>0</v>
      </c>
    </row>
    <row r="91" spans="1:18" s="20" customFormat="1">
      <c r="A91" s="142"/>
      <c r="B91" s="98" t="s">
        <v>12</v>
      </c>
      <c r="C91" s="436">
        <v>0</v>
      </c>
      <c r="D91" s="437">
        <v>0</v>
      </c>
      <c r="E91" s="437">
        <v>0</v>
      </c>
      <c r="F91" s="437">
        <v>0</v>
      </c>
      <c r="G91" s="437">
        <v>0</v>
      </c>
      <c r="H91" s="437">
        <v>0</v>
      </c>
      <c r="I91" s="437">
        <v>0</v>
      </c>
      <c r="J91" s="437">
        <v>0</v>
      </c>
      <c r="K91" s="720">
        <v>0</v>
      </c>
      <c r="L91" s="720">
        <v>0</v>
      </c>
      <c r="M91" s="720">
        <v>0</v>
      </c>
      <c r="N91" s="720">
        <v>0</v>
      </c>
      <c r="O91" s="437">
        <v>0</v>
      </c>
      <c r="P91" s="437">
        <v>0</v>
      </c>
      <c r="Q91" s="437">
        <v>0</v>
      </c>
      <c r="R91" s="505">
        <v>0</v>
      </c>
    </row>
    <row r="92" spans="1:18" s="20" customFormat="1">
      <c r="A92" s="142"/>
      <c r="B92" s="98" t="s">
        <v>13</v>
      </c>
      <c r="C92" s="436">
        <v>0</v>
      </c>
      <c r="D92" s="437">
        <v>0</v>
      </c>
      <c r="E92" s="437">
        <v>0</v>
      </c>
      <c r="F92" s="437">
        <v>0</v>
      </c>
      <c r="G92" s="437">
        <v>0</v>
      </c>
      <c r="H92" s="437">
        <v>0</v>
      </c>
      <c r="I92" s="437">
        <v>0</v>
      </c>
      <c r="J92" s="437">
        <v>0</v>
      </c>
      <c r="K92" s="720">
        <v>0</v>
      </c>
      <c r="L92" s="720">
        <v>0</v>
      </c>
      <c r="M92" s="720">
        <v>0</v>
      </c>
      <c r="N92" s="720">
        <v>0</v>
      </c>
      <c r="O92" s="437">
        <v>0</v>
      </c>
      <c r="P92" s="437">
        <v>0</v>
      </c>
      <c r="Q92" s="437">
        <v>0</v>
      </c>
      <c r="R92" s="505">
        <v>0</v>
      </c>
    </row>
    <row r="93" spans="1:18" s="20" customFormat="1">
      <c r="A93" s="142"/>
      <c r="B93" s="98" t="s">
        <v>14</v>
      </c>
      <c r="C93" s="436">
        <v>0</v>
      </c>
      <c r="D93" s="437">
        <v>0</v>
      </c>
      <c r="E93" s="437">
        <v>0</v>
      </c>
      <c r="F93" s="437">
        <v>0</v>
      </c>
      <c r="G93" s="437">
        <v>0</v>
      </c>
      <c r="H93" s="437">
        <v>0</v>
      </c>
      <c r="I93" s="437">
        <v>0</v>
      </c>
      <c r="J93" s="437">
        <v>0</v>
      </c>
      <c r="K93" s="720">
        <v>0</v>
      </c>
      <c r="L93" s="720">
        <v>0</v>
      </c>
      <c r="M93" s="720">
        <v>0</v>
      </c>
      <c r="N93" s="720">
        <v>0</v>
      </c>
      <c r="O93" s="437">
        <v>0</v>
      </c>
      <c r="P93" s="437">
        <v>0</v>
      </c>
      <c r="Q93" s="437">
        <v>0</v>
      </c>
      <c r="R93" s="505">
        <v>0</v>
      </c>
    </row>
    <row r="94" spans="1:18" s="20" customFormat="1" ht="15.75" thickBot="1">
      <c r="A94" s="142"/>
      <c r="B94" s="99" t="s">
        <v>15</v>
      </c>
      <c r="C94" s="436">
        <v>0</v>
      </c>
      <c r="D94" s="511">
        <v>0</v>
      </c>
      <c r="E94" s="511">
        <v>0</v>
      </c>
      <c r="F94" s="511">
        <v>0</v>
      </c>
      <c r="G94" s="511">
        <v>0</v>
      </c>
      <c r="H94" s="511">
        <v>0</v>
      </c>
      <c r="I94" s="511">
        <v>0</v>
      </c>
      <c r="J94" s="511">
        <v>0</v>
      </c>
      <c r="K94" s="727">
        <v>0</v>
      </c>
      <c r="L94" s="727">
        <v>0</v>
      </c>
      <c r="M94" s="727">
        <v>0</v>
      </c>
      <c r="N94" s="727">
        <v>0</v>
      </c>
      <c r="O94" s="511">
        <v>0</v>
      </c>
      <c r="P94" s="511">
        <v>0</v>
      </c>
      <c r="Q94" s="511">
        <v>0</v>
      </c>
      <c r="R94" s="507">
        <v>0</v>
      </c>
    </row>
    <row r="95" spans="1:18" s="40" customFormat="1" ht="15.75" thickBot="1">
      <c r="B95" s="140" t="s">
        <v>89</v>
      </c>
      <c r="C95" s="52">
        <f>SUM(C83:C94)</f>
        <v>0</v>
      </c>
      <c r="D95" s="52">
        <f t="shared" ref="D95:R95" si="43">SUM(D83:D94)</f>
        <v>0</v>
      </c>
      <c r="E95" s="52">
        <f t="shared" si="43"/>
        <v>0</v>
      </c>
      <c r="F95" s="52">
        <f t="shared" si="43"/>
        <v>0</v>
      </c>
      <c r="G95" s="52">
        <f t="shared" si="43"/>
        <v>0</v>
      </c>
      <c r="H95" s="52">
        <f t="shared" si="43"/>
        <v>0</v>
      </c>
      <c r="I95" s="52">
        <f t="shared" si="43"/>
        <v>0</v>
      </c>
      <c r="J95" s="52">
        <f t="shared" si="43"/>
        <v>0</v>
      </c>
      <c r="K95" s="52">
        <f t="shared" si="43"/>
        <v>0</v>
      </c>
      <c r="L95" s="52">
        <f t="shared" si="43"/>
        <v>0</v>
      </c>
      <c r="M95" s="52">
        <f t="shared" si="43"/>
        <v>0</v>
      </c>
      <c r="N95" s="52">
        <f t="shared" si="43"/>
        <v>0</v>
      </c>
      <c r="O95" s="52">
        <f t="shared" si="43"/>
        <v>0</v>
      </c>
      <c r="P95" s="52">
        <f t="shared" si="43"/>
        <v>0</v>
      </c>
      <c r="Q95" s="52">
        <f t="shared" si="43"/>
        <v>0</v>
      </c>
      <c r="R95" s="52">
        <f t="shared" si="43"/>
        <v>0</v>
      </c>
    </row>
    <row r="96" spans="1:18" s="40" customFormat="1">
      <c r="B96" s="1164" t="s">
        <v>254</v>
      </c>
      <c r="C96" s="1165"/>
      <c r="D96" s="1165"/>
      <c r="E96" s="1165"/>
      <c r="F96" s="1165"/>
      <c r="G96" s="1165"/>
      <c r="H96" s="1165"/>
      <c r="I96" s="1165"/>
      <c r="J96" s="1165"/>
      <c r="K96" s="1165"/>
      <c r="L96" s="1165"/>
      <c r="M96" s="1165"/>
      <c r="N96" s="1165"/>
      <c r="O96" s="1165"/>
      <c r="P96" s="1165"/>
      <c r="Q96" s="1165"/>
      <c r="R96" s="1166"/>
    </row>
    <row r="97" spans="1:18" s="20" customFormat="1" ht="15.75" thickBot="1">
      <c r="A97" s="142"/>
      <c r="B97" s="12"/>
      <c r="C97" s="12"/>
      <c r="D97" s="12"/>
      <c r="E97" s="12"/>
      <c r="F97" s="12"/>
      <c r="G97" s="12"/>
      <c r="H97" s="12"/>
      <c r="I97" s="12"/>
      <c r="J97" s="12"/>
      <c r="K97" s="12"/>
      <c r="L97" s="12"/>
      <c r="M97" s="12"/>
      <c r="N97" s="12"/>
      <c r="O97" s="12"/>
      <c r="P97" s="12"/>
      <c r="Q97" s="12"/>
      <c r="R97" s="133"/>
    </row>
    <row r="98" spans="1:18" s="20" customFormat="1" ht="24.6" customHeight="1" thickBot="1">
      <c r="A98" s="142"/>
      <c r="B98" s="1158" t="s">
        <v>139</v>
      </c>
      <c r="C98" s="1159"/>
      <c r="D98" s="1159"/>
      <c r="E98" s="1159"/>
      <c r="F98" s="1159"/>
      <c r="G98" s="1159"/>
      <c r="H98" s="1159"/>
      <c r="I98" s="1159"/>
      <c r="J98" s="1159"/>
      <c r="K98" s="1159"/>
      <c r="L98" s="1159"/>
      <c r="M98" s="1159"/>
      <c r="N98" s="1159"/>
      <c r="O98" s="1159"/>
      <c r="P98" s="1159"/>
      <c r="Q98" s="1159"/>
      <c r="R98" s="1160"/>
    </row>
    <row r="99" spans="1:18" s="20" customFormat="1" ht="15.75" thickBot="1">
      <c r="A99" s="142"/>
      <c r="B99" s="34" t="s">
        <v>45</v>
      </c>
      <c r="C99" s="143">
        <v>2010</v>
      </c>
      <c r="D99" s="144">
        <v>2011</v>
      </c>
      <c r="E99" s="144">
        <v>2012</v>
      </c>
      <c r="F99" s="144">
        <v>2013</v>
      </c>
      <c r="G99" s="144">
        <v>2014</v>
      </c>
      <c r="H99" s="144">
        <v>2015</v>
      </c>
      <c r="I99" s="144">
        <v>2016</v>
      </c>
      <c r="J99" s="144">
        <v>2017</v>
      </c>
      <c r="K99" s="144">
        <v>2018</v>
      </c>
      <c r="L99" s="144">
        <v>2019</v>
      </c>
      <c r="M99" s="144">
        <v>2020</v>
      </c>
      <c r="N99" s="144">
        <v>2021</v>
      </c>
      <c r="O99" s="144">
        <v>2022</v>
      </c>
      <c r="P99" s="144">
        <v>2023</v>
      </c>
      <c r="Q99" s="144">
        <v>2024</v>
      </c>
      <c r="R99" s="145">
        <v>2025</v>
      </c>
    </row>
    <row r="100" spans="1:18" s="20" customFormat="1">
      <c r="A100" s="142"/>
      <c r="B100" s="97" t="s">
        <v>4</v>
      </c>
      <c r="C100" s="193">
        <f>C83*Données!F$15</f>
        <v>0</v>
      </c>
      <c r="D100" s="189">
        <f>D83*Données!G$15</f>
        <v>0</v>
      </c>
      <c r="E100" s="189">
        <f>E83*Données!H$15</f>
        <v>0</v>
      </c>
      <c r="F100" s="189">
        <f>F83*Données!I$15</f>
        <v>0</v>
      </c>
      <c r="G100" s="189">
        <f>G83*Données!J$15</f>
        <v>0</v>
      </c>
      <c r="H100" s="189">
        <f>H83*Données!K$15</f>
        <v>0</v>
      </c>
      <c r="I100" s="189">
        <f>I83*Données!L$15</f>
        <v>0</v>
      </c>
      <c r="J100" s="189">
        <f>J83*Données!M$15</f>
        <v>0</v>
      </c>
      <c r="K100" s="189">
        <f>K83*Données!N$15</f>
        <v>0</v>
      </c>
      <c r="L100" s="189">
        <f>L83*Données!O$15</f>
        <v>0</v>
      </c>
      <c r="M100" s="189">
        <f>M83*Données!P$15</f>
        <v>0</v>
      </c>
      <c r="N100" s="189">
        <f>N83*Données!Q$15</f>
        <v>0</v>
      </c>
      <c r="O100" s="189">
        <f>O83*Données!R$15</f>
        <v>0</v>
      </c>
      <c r="P100" s="189">
        <f>P83*Données!S$15</f>
        <v>0</v>
      </c>
      <c r="Q100" s="189">
        <f>Q83*Données!T$15</f>
        <v>0</v>
      </c>
      <c r="R100" s="194">
        <f>R83*Données!U$15</f>
        <v>0</v>
      </c>
    </row>
    <row r="101" spans="1:18" s="20" customFormat="1">
      <c r="A101" s="142"/>
      <c r="B101" s="98" t="s">
        <v>5</v>
      </c>
      <c r="C101" s="193">
        <f>C84*Données!F$15</f>
        <v>0</v>
      </c>
      <c r="D101" s="189">
        <f>D84*Données!G$15</f>
        <v>0</v>
      </c>
      <c r="E101" s="189">
        <f>E84*Données!H$15</f>
        <v>0</v>
      </c>
      <c r="F101" s="189">
        <f>F84*Données!I$15</f>
        <v>0</v>
      </c>
      <c r="G101" s="189">
        <f>G84*Données!J$15</f>
        <v>0</v>
      </c>
      <c r="H101" s="189">
        <f>H84*Données!K$15</f>
        <v>0</v>
      </c>
      <c r="I101" s="189">
        <f>I84*Données!L$15</f>
        <v>0</v>
      </c>
      <c r="J101" s="189">
        <f>J84*Données!M$15</f>
        <v>0</v>
      </c>
      <c r="K101" s="189">
        <f>K84*Données!N$15</f>
        <v>0</v>
      </c>
      <c r="L101" s="189">
        <f>L84*Données!O$15</f>
        <v>0</v>
      </c>
      <c r="M101" s="189">
        <f>M84*Données!P$15</f>
        <v>0</v>
      </c>
      <c r="N101" s="189">
        <f>N84*Données!Q$15</f>
        <v>0</v>
      </c>
      <c r="O101" s="189">
        <f>O84*Données!R$15</f>
        <v>0</v>
      </c>
      <c r="P101" s="189">
        <f>P84*Données!S$15</f>
        <v>0</v>
      </c>
      <c r="Q101" s="189">
        <f>Q84*Données!T$15</f>
        <v>0</v>
      </c>
      <c r="R101" s="194">
        <f>R84*Données!U$15</f>
        <v>0</v>
      </c>
    </row>
    <row r="102" spans="1:18" s="20" customFormat="1">
      <c r="A102" s="142"/>
      <c r="B102" s="98" t="s">
        <v>6</v>
      </c>
      <c r="C102" s="193">
        <f>C85*Données!F$15</f>
        <v>0</v>
      </c>
      <c r="D102" s="189">
        <f>D85*Données!G$15</f>
        <v>0</v>
      </c>
      <c r="E102" s="189">
        <f>E85*Données!H$15</f>
        <v>0</v>
      </c>
      <c r="F102" s="189">
        <f>F85*Données!I$15</f>
        <v>0</v>
      </c>
      <c r="G102" s="189">
        <f>G85*Données!J$15</f>
        <v>0</v>
      </c>
      <c r="H102" s="189">
        <f>H85*Données!K$15</f>
        <v>0</v>
      </c>
      <c r="I102" s="189">
        <f>I85*Données!L$15</f>
        <v>0</v>
      </c>
      <c r="J102" s="189">
        <f>J85*Données!M$15</f>
        <v>0</v>
      </c>
      <c r="K102" s="189">
        <f>K85*Données!N$15</f>
        <v>0</v>
      </c>
      <c r="L102" s="189">
        <f>L85*Données!O$15</f>
        <v>0</v>
      </c>
      <c r="M102" s="189">
        <f>M85*Données!P$15</f>
        <v>0</v>
      </c>
      <c r="N102" s="189">
        <f>N85*Données!Q$15</f>
        <v>0</v>
      </c>
      <c r="O102" s="189">
        <f>O85*Données!R$15</f>
        <v>0</v>
      </c>
      <c r="P102" s="189">
        <f>P85*Données!S$15</f>
        <v>0</v>
      </c>
      <c r="Q102" s="189">
        <f>Q85*Données!T$15</f>
        <v>0</v>
      </c>
      <c r="R102" s="194">
        <f>R85*Données!U$15</f>
        <v>0</v>
      </c>
    </row>
    <row r="103" spans="1:18" s="20" customFormat="1">
      <c r="A103" s="142"/>
      <c r="B103" s="98" t="s">
        <v>7</v>
      </c>
      <c r="C103" s="193">
        <f>C86*Données!F$15</f>
        <v>0</v>
      </c>
      <c r="D103" s="189">
        <f>D86*Données!G$15</f>
        <v>0</v>
      </c>
      <c r="E103" s="189">
        <f>E86*Données!H$15</f>
        <v>0</v>
      </c>
      <c r="F103" s="189">
        <f>F86*Données!I$15</f>
        <v>0</v>
      </c>
      <c r="G103" s="189">
        <f>G86*Données!J$15</f>
        <v>0</v>
      </c>
      <c r="H103" s="189">
        <f>H86*Données!K$15</f>
        <v>0</v>
      </c>
      <c r="I103" s="189">
        <f>I86*Données!L$15</f>
        <v>0</v>
      </c>
      <c r="J103" s="189">
        <f>J86*Données!M$15</f>
        <v>0</v>
      </c>
      <c r="K103" s="189">
        <f>K86*Données!N$15</f>
        <v>0</v>
      </c>
      <c r="L103" s="189">
        <f>L86*Données!O$15</f>
        <v>0</v>
      </c>
      <c r="M103" s="189">
        <f>M86*Données!P$15</f>
        <v>0</v>
      </c>
      <c r="N103" s="189">
        <f>N86*Données!Q$15</f>
        <v>0</v>
      </c>
      <c r="O103" s="189">
        <f>O86*Données!R$15</f>
        <v>0</v>
      </c>
      <c r="P103" s="189">
        <f>P86*Données!S$15</f>
        <v>0</v>
      </c>
      <c r="Q103" s="189">
        <f>Q86*Données!T$15</f>
        <v>0</v>
      </c>
      <c r="R103" s="194">
        <f>R86*Données!U$15</f>
        <v>0</v>
      </c>
    </row>
    <row r="104" spans="1:18" s="20" customFormat="1">
      <c r="A104" s="142"/>
      <c r="B104" s="98" t="s">
        <v>8</v>
      </c>
      <c r="C104" s="193">
        <f>C87*Données!F$15</f>
        <v>0</v>
      </c>
      <c r="D104" s="189">
        <f>D87*Données!G$15</f>
        <v>0</v>
      </c>
      <c r="E104" s="189">
        <f>E87*Données!H$15</f>
        <v>0</v>
      </c>
      <c r="F104" s="189">
        <f>F87*Données!I$15</f>
        <v>0</v>
      </c>
      <c r="G104" s="189">
        <f>G87*Données!J$15</f>
        <v>0</v>
      </c>
      <c r="H104" s="189">
        <f>H87*Données!K$15</f>
        <v>0</v>
      </c>
      <c r="I104" s="189">
        <f>I87*Données!L$15</f>
        <v>0</v>
      </c>
      <c r="J104" s="189">
        <f>J87*Données!M$15</f>
        <v>0</v>
      </c>
      <c r="K104" s="189">
        <f>K87*Données!N$15</f>
        <v>0</v>
      </c>
      <c r="L104" s="189">
        <f>L87*Données!O$15</f>
        <v>0</v>
      </c>
      <c r="M104" s="189">
        <f>M87*Données!P$15</f>
        <v>0</v>
      </c>
      <c r="N104" s="189">
        <f>N87*Données!Q$15</f>
        <v>0</v>
      </c>
      <c r="O104" s="189">
        <f>O87*Données!R$15</f>
        <v>0</v>
      </c>
      <c r="P104" s="189">
        <f>P87*Données!S$15</f>
        <v>0</v>
      </c>
      <c r="Q104" s="189">
        <f>Q87*Données!T$15</f>
        <v>0</v>
      </c>
      <c r="R104" s="194">
        <f>R87*Données!U$15</f>
        <v>0</v>
      </c>
    </row>
    <row r="105" spans="1:18" s="20" customFormat="1">
      <c r="A105" s="142"/>
      <c r="B105" s="98" t="s">
        <v>9</v>
      </c>
      <c r="C105" s="193">
        <f>C88*Données!F$15</f>
        <v>0</v>
      </c>
      <c r="D105" s="189">
        <f>D88*Données!G$15</f>
        <v>0</v>
      </c>
      <c r="E105" s="189">
        <f>E88*Données!H$15</f>
        <v>0</v>
      </c>
      <c r="F105" s="189">
        <f>F88*Données!I$15</f>
        <v>0</v>
      </c>
      <c r="G105" s="189">
        <f>G88*Données!J$15</f>
        <v>0</v>
      </c>
      <c r="H105" s="189">
        <f>H88*Données!K$15</f>
        <v>0</v>
      </c>
      <c r="I105" s="189">
        <f>I88*Données!L$15</f>
        <v>0</v>
      </c>
      <c r="J105" s="189">
        <f>J88*Données!M$15</f>
        <v>0</v>
      </c>
      <c r="K105" s="189">
        <f>K88*Données!N$15</f>
        <v>0</v>
      </c>
      <c r="L105" s="189">
        <f>L88*Données!O$15</f>
        <v>0</v>
      </c>
      <c r="M105" s="189">
        <f>M88*Données!P$15</f>
        <v>0</v>
      </c>
      <c r="N105" s="189">
        <f>N88*Données!Q$15</f>
        <v>0</v>
      </c>
      <c r="O105" s="189">
        <f>O88*Données!R$15</f>
        <v>0</v>
      </c>
      <c r="P105" s="189">
        <f>P88*Données!S$15</f>
        <v>0</v>
      </c>
      <c r="Q105" s="189">
        <f>Q88*Données!T$15</f>
        <v>0</v>
      </c>
      <c r="R105" s="194">
        <f>R88*Données!U$15</f>
        <v>0</v>
      </c>
    </row>
    <row r="106" spans="1:18" s="20" customFormat="1">
      <c r="A106" s="142"/>
      <c r="B106" s="98" t="s">
        <v>10</v>
      </c>
      <c r="C106" s="193">
        <f>C89*Données!F$15</f>
        <v>0</v>
      </c>
      <c r="D106" s="189">
        <f>D89*Données!G$15</f>
        <v>0</v>
      </c>
      <c r="E106" s="189">
        <f>E89*Données!H$15</f>
        <v>0</v>
      </c>
      <c r="F106" s="189">
        <f>F89*Données!I$15</f>
        <v>0</v>
      </c>
      <c r="G106" s="189">
        <f>G89*Données!J$15</f>
        <v>0</v>
      </c>
      <c r="H106" s="189">
        <f>H89*Données!K$15</f>
        <v>0</v>
      </c>
      <c r="I106" s="189">
        <f>I89*Données!L$15</f>
        <v>0</v>
      </c>
      <c r="J106" s="189">
        <f>J89*Données!M$15</f>
        <v>0</v>
      </c>
      <c r="K106" s="189">
        <f>K89*Données!N$15</f>
        <v>0</v>
      </c>
      <c r="L106" s="189">
        <f>L89*Données!O$15</f>
        <v>0</v>
      </c>
      <c r="M106" s="189">
        <f>M89*Données!P$15</f>
        <v>0</v>
      </c>
      <c r="N106" s="189">
        <f>N89*Données!Q$15</f>
        <v>0</v>
      </c>
      <c r="O106" s="189">
        <f>O89*Données!R$15</f>
        <v>0</v>
      </c>
      <c r="P106" s="189">
        <f>P89*Données!S$15</f>
        <v>0</v>
      </c>
      <c r="Q106" s="189">
        <f>Q89*Données!T$15</f>
        <v>0</v>
      </c>
      <c r="R106" s="194">
        <f>R89*Données!U$15</f>
        <v>0</v>
      </c>
    </row>
    <row r="107" spans="1:18" s="20" customFormat="1">
      <c r="A107" s="142"/>
      <c r="B107" s="98" t="s">
        <v>11</v>
      </c>
      <c r="C107" s="193">
        <f>C90*Données!F$15</f>
        <v>0</v>
      </c>
      <c r="D107" s="189">
        <f>D90*Données!G$15</f>
        <v>0</v>
      </c>
      <c r="E107" s="189">
        <f>E90*Données!H$15</f>
        <v>0</v>
      </c>
      <c r="F107" s="189">
        <f>F90*Données!I$15</f>
        <v>0</v>
      </c>
      <c r="G107" s="189">
        <f>G90*Données!J$15</f>
        <v>0</v>
      </c>
      <c r="H107" s="189">
        <f>H90*Données!K$15</f>
        <v>0</v>
      </c>
      <c r="I107" s="189">
        <f>I90*Données!L$15</f>
        <v>0</v>
      </c>
      <c r="J107" s="189">
        <f>J90*Données!M$15</f>
        <v>0</v>
      </c>
      <c r="K107" s="189">
        <f>K90*Données!N$15</f>
        <v>0</v>
      </c>
      <c r="L107" s="189">
        <f>L90*Données!O$15</f>
        <v>0</v>
      </c>
      <c r="M107" s="189">
        <f>M90*Données!P$15</f>
        <v>0</v>
      </c>
      <c r="N107" s="189">
        <f>N90*Données!Q$15</f>
        <v>0</v>
      </c>
      <c r="O107" s="189">
        <f>O90*Données!R$15</f>
        <v>0</v>
      </c>
      <c r="P107" s="189">
        <f>P90*Données!S$15</f>
        <v>0</v>
      </c>
      <c r="Q107" s="189">
        <f>Q90*Données!T$15</f>
        <v>0</v>
      </c>
      <c r="R107" s="194">
        <f>R90*Données!U$15</f>
        <v>0</v>
      </c>
    </row>
    <row r="108" spans="1:18" s="20" customFormat="1">
      <c r="A108" s="142"/>
      <c r="B108" s="98" t="s">
        <v>12</v>
      </c>
      <c r="C108" s="193">
        <f>C91*Données!F$15</f>
        <v>0</v>
      </c>
      <c r="D108" s="189">
        <f>D91*Données!G$15</f>
        <v>0</v>
      </c>
      <c r="E108" s="189">
        <f>E91*Données!H$15</f>
        <v>0</v>
      </c>
      <c r="F108" s="189">
        <f>F91*Données!I$15</f>
        <v>0</v>
      </c>
      <c r="G108" s="189">
        <f>G91*Données!J$15</f>
        <v>0</v>
      </c>
      <c r="H108" s="189">
        <f>H91*Données!K$15</f>
        <v>0</v>
      </c>
      <c r="I108" s="189">
        <f>I91*Données!L$15</f>
        <v>0</v>
      </c>
      <c r="J108" s="189">
        <f>J91*Données!M$15</f>
        <v>0</v>
      </c>
      <c r="K108" s="189">
        <f>K91*Données!N$15</f>
        <v>0</v>
      </c>
      <c r="L108" s="189">
        <f>L91*Données!O$15</f>
        <v>0</v>
      </c>
      <c r="M108" s="189">
        <f>M91*Données!P$15</f>
        <v>0</v>
      </c>
      <c r="N108" s="189">
        <f>N91*Données!Q$15</f>
        <v>0</v>
      </c>
      <c r="O108" s="189">
        <f>O91*Données!R$15</f>
        <v>0</v>
      </c>
      <c r="P108" s="189">
        <f>P91*Données!S$15</f>
        <v>0</v>
      </c>
      <c r="Q108" s="189">
        <f>Q91*Données!T$15</f>
        <v>0</v>
      </c>
      <c r="R108" s="194">
        <f>R91*Données!U$15</f>
        <v>0</v>
      </c>
    </row>
    <row r="109" spans="1:18" s="20" customFormat="1">
      <c r="A109" s="142"/>
      <c r="B109" s="98" t="s">
        <v>13</v>
      </c>
      <c r="C109" s="193">
        <f>C92*Données!F$15</f>
        <v>0</v>
      </c>
      <c r="D109" s="189">
        <f>D92*Données!G$15</f>
        <v>0</v>
      </c>
      <c r="E109" s="189">
        <f>E92*Données!H$15</f>
        <v>0</v>
      </c>
      <c r="F109" s="189">
        <f>F92*Données!I$15</f>
        <v>0</v>
      </c>
      <c r="G109" s="189">
        <f>G92*Données!J$15</f>
        <v>0</v>
      </c>
      <c r="H109" s="189">
        <f>H92*Données!K$15</f>
        <v>0</v>
      </c>
      <c r="I109" s="189">
        <f>I92*Données!L$15</f>
        <v>0</v>
      </c>
      <c r="J109" s="189">
        <f>J92*Données!M$15</f>
        <v>0</v>
      </c>
      <c r="K109" s="189">
        <f>K92*Données!N$15</f>
        <v>0</v>
      </c>
      <c r="L109" s="189">
        <f>L92*Données!O$15</f>
        <v>0</v>
      </c>
      <c r="M109" s="189">
        <f>M92*Données!P$15</f>
        <v>0</v>
      </c>
      <c r="N109" s="189">
        <f>N92*Données!Q$15</f>
        <v>0</v>
      </c>
      <c r="O109" s="189">
        <f>O92*Données!R$15</f>
        <v>0</v>
      </c>
      <c r="P109" s="189">
        <f>P92*Données!S$15</f>
        <v>0</v>
      </c>
      <c r="Q109" s="189">
        <f>Q92*Données!T$15</f>
        <v>0</v>
      </c>
      <c r="R109" s="194">
        <f>R92*Données!U$15</f>
        <v>0</v>
      </c>
    </row>
    <row r="110" spans="1:18" s="20" customFormat="1">
      <c r="A110" s="142"/>
      <c r="B110" s="98" t="s">
        <v>14</v>
      </c>
      <c r="C110" s="193">
        <f>C93*Données!F$15</f>
        <v>0</v>
      </c>
      <c r="D110" s="189">
        <f>D93*Données!G$15</f>
        <v>0</v>
      </c>
      <c r="E110" s="189">
        <f>E93*Données!H$15</f>
        <v>0</v>
      </c>
      <c r="F110" s="189">
        <f>F93*Données!I$15</f>
        <v>0</v>
      </c>
      <c r="G110" s="189">
        <f>G93*Données!J$15</f>
        <v>0</v>
      </c>
      <c r="H110" s="189">
        <f>H93*Données!K$15</f>
        <v>0</v>
      </c>
      <c r="I110" s="189">
        <f>I93*Données!L$15</f>
        <v>0</v>
      </c>
      <c r="J110" s="189">
        <f>J93*Données!M$15</f>
        <v>0</v>
      </c>
      <c r="K110" s="189">
        <f>K93*Données!N$15</f>
        <v>0</v>
      </c>
      <c r="L110" s="189">
        <f>L93*Données!O$15</f>
        <v>0</v>
      </c>
      <c r="M110" s="189">
        <f>M93*Données!P$15</f>
        <v>0</v>
      </c>
      <c r="N110" s="189">
        <f>N93*Données!Q$15</f>
        <v>0</v>
      </c>
      <c r="O110" s="189">
        <f>O93*Données!R$15</f>
        <v>0</v>
      </c>
      <c r="P110" s="189">
        <f>P93*Données!S$15</f>
        <v>0</v>
      </c>
      <c r="Q110" s="189">
        <f>Q93*Données!T$15</f>
        <v>0</v>
      </c>
      <c r="R110" s="194">
        <f>R93*Données!U$15</f>
        <v>0</v>
      </c>
    </row>
    <row r="111" spans="1:18" s="20" customFormat="1" ht="15.75" thickBot="1">
      <c r="A111" s="142"/>
      <c r="B111" s="99" t="s">
        <v>15</v>
      </c>
      <c r="C111" s="193">
        <f>C94*Données!F$15</f>
        <v>0</v>
      </c>
      <c r="D111" s="189">
        <f>D94*Données!G$15</f>
        <v>0</v>
      </c>
      <c r="E111" s="189">
        <f>E94*Données!H$15</f>
        <v>0</v>
      </c>
      <c r="F111" s="189">
        <f>F94*Données!I$15</f>
        <v>0</v>
      </c>
      <c r="G111" s="189">
        <f>G94*Données!J$15</f>
        <v>0</v>
      </c>
      <c r="H111" s="189">
        <f>H94*Données!K$15</f>
        <v>0</v>
      </c>
      <c r="I111" s="189">
        <f>I94*Données!L$15</f>
        <v>0</v>
      </c>
      <c r="J111" s="189">
        <f>J94*Données!M$15</f>
        <v>0</v>
      </c>
      <c r="K111" s="189">
        <f>K94*Données!N$15</f>
        <v>0</v>
      </c>
      <c r="L111" s="189">
        <f>L94*Données!O$15</f>
        <v>0</v>
      </c>
      <c r="M111" s="189">
        <f>M94*Données!P$15</f>
        <v>0</v>
      </c>
      <c r="N111" s="189">
        <f>N94*Données!Q$15</f>
        <v>0</v>
      </c>
      <c r="O111" s="189">
        <f>O94*Données!R$15</f>
        <v>0</v>
      </c>
      <c r="P111" s="189">
        <f>P94*Données!S$15</f>
        <v>0</v>
      </c>
      <c r="Q111" s="189">
        <f>Q94*Données!T$15</f>
        <v>0</v>
      </c>
      <c r="R111" s="194">
        <f>R94*Données!U$15</f>
        <v>0</v>
      </c>
    </row>
    <row r="112" spans="1:18" s="40" customFormat="1" ht="15.75" thickBot="1">
      <c r="B112" s="140" t="s">
        <v>60</v>
      </c>
      <c r="C112" s="52">
        <f>SUM(C100:C111)</f>
        <v>0</v>
      </c>
      <c r="D112" s="52">
        <f>SUM(D100:D111)</f>
        <v>0</v>
      </c>
      <c r="E112" s="52">
        <f>SUM(E100:E111)</f>
        <v>0</v>
      </c>
      <c r="F112" s="52">
        <f t="shared" ref="F112:R112" si="44">SUM(F100:F111)</f>
        <v>0</v>
      </c>
      <c r="G112" s="52">
        <f t="shared" si="44"/>
        <v>0</v>
      </c>
      <c r="H112" s="52">
        <f t="shared" si="44"/>
        <v>0</v>
      </c>
      <c r="I112" s="52">
        <f t="shared" si="44"/>
        <v>0</v>
      </c>
      <c r="J112" s="52">
        <f t="shared" si="44"/>
        <v>0</v>
      </c>
      <c r="K112" s="52">
        <f t="shared" si="44"/>
        <v>0</v>
      </c>
      <c r="L112" s="52">
        <f t="shared" si="44"/>
        <v>0</v>
      </c>
      <c r="M112" s="52">
        <f t="shared" si="44"/>
        <v>0</v>
      </c>
      <c r="N112" s="52">
        <f t="shared" si="44"/>
        <v>0</v>
      </c>
      <c r="O112" s="52">
        <f t="shared" si="44"/>
        <v>0</v>
      </c>
      <c r="P112" s="52">
        <f t="shared" si="44"/>
        <v>0</v>
      </c>
      <c r="Q112" s="52">
        <f t="shared" si="44"/>
        <v>0</v>
      </c>
      <c r="R112" s="196">
        <f t="shared" si="44"/>
        <v>0</v>
      </c>
    </row>
    <row r="113" spans="1:18" s="40" customFormat="1" ht="15.75" thickBot="1">
      <c r="B113" s="635" t="s">
        <v>63</v>
      </c>
      <c r="C113" s="636" t="s">
        <v>16</v>
      </c>
      <c r="D113" s="637" t="e">
        <f>-(1-D112/C112)</f>
        <v>#DIV/0!</v>
      </c>
      <c r="E113" s="637" t="e">
        <f t="shared" ref="E113" si="45">-(1-E112/D112)</f>
        <v>#DIV/0!</v>
      </c>
      <c r="F113" s="637" t="e">
        <f>-(1-F112/E112)</f>
        <v>#DIV/0!</v>
      </c>
      <c r="G113" s="637" t="e">
        <f t="shared" ref="G113" si="46">-(1-G112/F112)</f>
        <v>#DIV/0!</v>
      </c>
      <c r="H113" s="637" t="e">
        <f t="shared" ref="H113" si="47">-(1-H112/G112)</f>
        <v>#DIV/0!</v>
      </c>
      <c r="I113" s="637" t="e">
        <f t="shared" ref="I113" si="48">-(1-I112/H112)</f>
        <v>#DIV/0!</v>
      </c>
      <c r="J113" s="637" t="e">
        <f t="shared" ref="J113" si="49">-(1-J112/I112)</f>
        <v>#DIV/0!</v>
      </c>
      <c r="K113" s="637" t="e">
        <f t="shared" ref="K113" si="50">-(1-K112/J112)</f>
        <v>#DIV/0!</v>
      </c>
      <c r="L113" s="637" t="e">
        <f t="shared" ref="L113" si="51">-(1-L112/K112)</f>
        <v>#DIV/0!</v>
      </c>
      <c r="M113" s="637" t="e">
        <f t="shared" ref="M113" si="52">-(1-M112/L112)</f>
        <v>#DIV/0!</v>
      </c>
      <c r="N113" s="637" t="e">
        <f t="shared" ref="N113" si="53">-(1-N112/M112)</f>
        <v>#DIV/0!</v>
      </c>
      <c r="O113" s="637" t="e">
        <f t="shared" ref="O113" si="54">-(1-O112/N112)</f>
        <v>#DIV/0!</v>
      </c>
      <c r="P113" s="637" t="e">
        <f t="shared" ref="P113" si="55">-(1-P112/O112)</f>
        <v>#DIV/0!</v>
      </c>
      <c r="Q113" s="637" t="e">
        <f t="shared" ref="Q113" si="56">-(1-Q112/P112)</f>
        <v>#DIV/0!</v>
      </c>
      <c r="R113" s="638" t="e">
        <f t="shared" ref="R113" si="57">-(1-R112/Q112)</f>
        <v>#DIV/0!</v>
      </c>
    </row>
    <row r="114" spans="1:18" s="40" customFormat="1">
      <c r="B114" s="691"/>
      <c r="C114" s="691"/>
      <c r="D114" s="691"/>
      <c r="E114" s="691"/>
      <c r="F114" s="12"/>
      <c r="G114" s="12"/>
      <c r="H114" s="12"/>
      <c r="I114" s="12"/>
      <c r="J114" s="12"/>
      <c r="K114" s="12"/>
      <c r="L114" s="12"/>
      <c r="M114" s="12"/>
      <c r="N114" s="12"/>
      <c r="O114" s="12"/>
      <c r="P114" s="12"/>
      <c r="Q114" s="12"/>
      <c r="R114" s="12"/>
    </row>
    <row r="115" spans="1:18" s="20" customFormat="1" ht="15.75" thickBot="1">
      <c r="A115" s="142"/>
      <c r="B115" s="229"/>
      <c r="C115" s="229"/>
      <c r="D115" s="229"/>
      <c r="E115" s="229"/>
      <c r="F115" s="229"/>
      <c r="G115" s="229"/>
      <c r="H115" s="229"/>
      <c r="I115" s="229"/>
      <c r="J115" s="229"/>
      <c r="K115" s="229"/>
      <c r="L115" s="229"/>
      <c r="M115" s="229"/>
      <c r="N115" s="229"/>
      <c r="O115" s="229"/>
      <c r="P115" s="229"/>
      <c r="Q115" s="229"/>
      <c r="R115" s="230"/>
    </row>
    <row r="116" spans="1:18" s="20" customFormat="1" ht="15.75" thickBot="1">
      <c r="A116" s="142"/>
      <c r="B116" s="1158" t="s">
        <v>140</v>
      </c>
      <c r="C116" s="1159"/>
      <c r="D116" s="1159"/>
      <c r="E116" s="1159"/>
      <c r="F116" s="1159"/>
      <c r="G116" s="1159"/>
      <c r="H116" s="1159"/>
      <c r="I116" s="1159"/>
      <c r="J116" s="1159"/>
      <c r="K116" s="1159"/>
      <c r="L116" s="1159"/>
      <c r="M116" s="1159"/>
      <c r="N116" s="1159"/>
      <c r="O116" s="1159"/>
      <c r="P116" s="1159"/>
      <c r="Q116" s="1159"/>
      <c r="R116" s="1160"/>
    </row>
    <row r="117" spans="1:18" s="20" customFormat="1" ht="15.75" thickBot="1">
      <c r="A117" s="142"/>
      <c r="B117" s="33" t="s">
        <v>44</v>
      </c>
      <c r="C117" s="143">
        <v>2010</v>
      </c>
      <c r="D117" s="144">
        <v>2011</v>
      </c>
      <c r="E117" s="144">
        <v>2012</v>
      </c>
      <c r="F117" s="144">
        <v>2013</v>
      </c>
      <c r="G117" s="144">
        <v>2014</v>
      </c>
      <c r="H117" s="144">
        <v>2015</v>
      </c>
      <c r="I117" s="144">
        <v>2016</v>
      </c>
      <c r="J117" s="144">
        <v>2017</v>
      </c>
      <c r="K117" s="144">
        <v>2018</v>
      </c>
      <c r="L117" s="144">
        <v>2019</v>
      </c>
      <c r="M117" s="144">
        <v>2020</v>
      </c>
      <c r="N117" s="144">
        <v>2021</v>
      </c>
      <c r="O117" s="144">
        <v>2022</v>
      </c>
      <c r="P117" s="144">
        <v>2023</v>
      </c>
      <c r="Q117" s="144">
        <v>2024</v>
      </c>
      <c r="R117" s="145">
        <v>2025</v>
      </c>
    </row>
    <row r="118" spans="1:18" s="20" customFormat="1">
      <c r="A118" s="142"/>
      <c r="B118" s="97" t="s">
        <v>4</v>
      </c>
      <c r="C118" s="509">
        <v>0</v>
      </c>
      <c r="D118" s="510">
        <v>0</v>
      </c>
      <c r="E118" s="510">
        <v>0</v>
      </c>
      <c r="F118" s="510">
        <v>0</v>
      </c>
      <c r="G118" s="510">
        <v>0</v>
      </c>
      <c r="H118" s="510">
        <v>0</v>
      </c>
      <c r="I118" s="510">
        <v>0</v>
      </c>
      <c r="J118" s="510">
        <v>0</v>
      </c>
      <c r="K118" s="726">
        <v>0</v>
      </c>
      <c r="L118" s="726">
        <v>0</v>
      </c>
      <c r="M118" s="726">
        <v>0</v>
      </c>
      <c r="N118" s="510">
        <v>0</v>
      </c>
      <c r="O118" s="510">
        <v>0</v>
      </c>
      <c r="P118" s="510">
        <v>0</v>
      </c>
      <c r="Q118" s="510">
        <v>0</v>
      </c>
      <c r="R118" s="503">
        <v>0</v>
      </c>
    </row>
    <row r="119" spans="1:18" s="20" customFormat="1">
      <c r="A119" s="142"/>
      <c r="B119" s="98" t="s">
        <v>5</v>
      </c>
      <c r="C119" s="436">
        <v>0</v>
      </c>
      <c r="D119" s="437">
        <v>0</v>
      </c>
      <c r="E119" s="437">
        <v>0</v>
      </c>
      <c r="F119" s="437">
        <v>0</v>
      </c>
      <c r="G119" s="437">
        <v>0</v>
      </c>
      <c r="H119" s="437">
        <v>0</v>
      </c>
      <c r="I119" s="437">
        <v>0</v>
      </c>
      <c r="J119" s="437">
        <v>0</v>
      </c>
      <c r="K119" s="720">
        <v>0</v>
      </c>
      <c r="L119" s="720">
        <v>0</v>
      </c>
      <c r="M119" s="720">
        <v>0</v>
      </c>
      <c r="N119" s="437">
        <v>0</v>
      </c>
      <c r="O119" s="437">
        <v>0</v>
      </c>
      <c r="P119" s="437">
        <v>0</v>
      </c>
      <c r="Q119" s="437">
        <v>0</v>
      </c>
      <c r="R119" s="505">
        <v>0</v>
      </c>
    </row>
    <row r="120" spans="1:18" s="20" customFormat="1">
      <c r="A120" s="142"/>
      <c r="B120" s="98" t="s">
        <v>6</v>
      </c>
      <c r="C120" s="436">
        <v>0</v>
      </c>
      <c r="D120" s="437">
        <v>0</v>
      </c>
      <c r="E120" s="437">
        <v>0</v>
      </c>
      <c r="F120" s="437">
        <v>0</v>
      </c>
      <c r="G120" s="437">
        <v>0</v>
      </c>
      <c r="H120" s="437">
        <v>0</v>
      </c>
      <c r="I120" s="437">
        <v>0</v>
      </c>
      <c r="J120" s="437">
        <v>0</v>
      </c>
      <c r="K120" s="720">
        <v>0</v>
      </c>
      <c r="L120" s="720">
        <v>0</v>
      </c>
      <c r="M120" s="720">
        <v>0</v>
      </c>
      <c r="N120" s="437">
        <v>0</v>
      </c>
      <c r="O120" s="437">
        <v>0</v>
      </c>
      <c r="P120" s="437">
        <v>0</v>
      </c>
      <c r="Q120" s="437">
        <v>0</v>
      </c>
      <c r="R120" s="505">
        <v>0</v>
      </c>
    </row>
    <row r="121" spans="1:18" s="20" customFormat="1">
      <c r="A121" s="142"/>
      <c r="B121" s="98" t="s">
        <v>7</v>
      </c>
      <c r="C121" s="436">
        <v>0</v>
      </c>
      <c r="D121" s="437">
        <v>0</v>
      </c>
      <c r="E121" s="437">
        <v>0</v>
      </c>
      <c r="F121" s="437">
        <v>0</v>
      </c>
      <c r="G121" s="437">
        <v>0</v>
      </c>
      <c r="H121" s="437">
        <v>0</v>
      </c>
      <c r="I121" s="437">
        <v>0</v>
      </c>
      <c r="J121" s="437">
        <v>0</v>
      </c>
      <c r="K121" s="720">
        <v>0</v>
      </c>
      <c r="L121" s="720">
        <v>0</v>
      </c>
      <c r="M121" s="720">
        <v>0</v>
      </c>
      <c r="N121" s="437">
        <v>0</v>
      </c>
      <c r="O121" s="437">
        <v>0</v>
      </c>
      <c r="P121" s="437">
        <v>0</v>
      </c>
      <c r="Q121" s="437">
        <v>0</v>
      </c>
      <c r="R121" s="505">
        <v>0</v>
      </c>
    </row>
    <row r="122" spans="1:18" s="20" customFormat="1">
      <c r="A122" s="142"/>
      <c r="B122" s="98" t="s">
        <v>8</v>
      </c>
      <c r="C122" s="436">
        <v>0</v>
      </c>
      <c r="D122" s="437">
        <v>0</v>
      </c>
      <c r="E122" s="437">
        <v>0</v>
      </c>
      <c r="F122" s="437">
        <v>0</v>
      </c>
      <c r="G122" s="437">
        <v>0</v>
      </c>
      <c r="H122" s="437">
        <v>0</v>
      </c>
      <c r="I122" s="437">
        <v>0</v>
      </c>
      <c r="J122" s="437">
        <v>0</v>
      </c>
      <c r="K122" s="720">
        <v>0</v>
      </c>
      <c r="L122" s="720">
        <v>0</v>
      </c>
      <c r="M122" s="720">
        <v>0</v>
      </c>
      <c r="N122" s="437">
        <v>0</v>
      </c>
      <c r="O122" s="437">
        <v>0</v>
      </c>
      <c r="P122" s="437">
        <v>0</v>
      </c>
      <c r="Q122" s="437">
        <v>0</v>
      </c>
      <c r="R122" s="505">
        <v>0</v>
      </c>
    </row>
    <row r="123" spans="1:18" s="20" customFormat="1">
      <c r="A123" s="142"/>
      <c r="B123" s="98" t="s">
        <v>9</v>
      </c>
      <c r="C123" s="436">
        <v>0</v>
      </c>
      <c r="D123" s="437">
        <v>0</v>
      </c>
      <c r="E123" s="437">
        <v>0</v>
      </c>
      <c r="F123" s="437">
        <v>0</v>
      </c>
      <c r="G123" s="437">
        <v>0</v>
      </c>
      <c r="H123" s="437">
        <v>0</v>
      </c>
      <c r="I123" s="437">
        <v>0</v>
      </c>
      <c r="J123" s="437">
        <v>0</v>
      </c>
      <c r="K123" s="720">
        <v>0</v>
      </c>
      <c r="L123" s="720">
        <v>0</v>
      </c>
      <c r="M123" s="720">
        <v>0</v>
      </c>
      <c r="N123" s="437">
        <v>0</v>
      </c>
      <c r="O123" s="437">
        <v>0</v>
      </c>
      <c r="P123" s="437">
        <v>0</v>
      </c>
      <c r="Q123" s="437">
        <v>0</v>
      </c>
      <c r="R123" s="505">
        <v>0</v>
      </c>
    </row>
    <row r="124" spans="1:18" s="20" customFormat="1">
      <c r="A124" s="142"/>
      <c r="B124" s="98" t="s">
        <v>10</v>
      </c>
      <c r="C124" s="436">
        <v>0</v>
      </c>
      <c r="D124" s="437">
        <v>0</v>
      </c>
      <c r="E124" s="437">
        <v>0</v>
      </c>
      <c r="F124" s="437">
        <v>0</v>
      </c>
      <c r="G124" s="437">
        <v>0</v>
      </c>
      <c r="H124" s="437">
        <v>0</v>
      </c>
      <c r="I124" s="437">
        <v>0</v>
      </c>
      <c r="J124" s="437">
        <v>0</v>
      </c>
      <c r="K124" s="720">
        <v>0</v>
      </c>
      <c r="L124" s="720">
        <v>0</v>
      </c>
      <c r="M124" s="720">
        <v>0</v>
      </c>
      <c r="N124" s="437">
        <v>0</v>
      </c>
      <c r="O124" s="437">
        <v>0</v>
      </c>
      <c r="P124" s="437">
        <v>0</v>
      </c>
      <c r="Q124" s="437">
        <v>0</v>
      </c>
      <c r="R124" s="505">
        <v>0</v>
      </c>
    </row>
    <row r="125" spans="1:18" s="20" customFormat="1">
      <c r="A125" s="142"/>
      <c r="B125" s="98" t="s">
        <v>11</v>
      </c>
      <c r="C125" s="436">
        <v>0</v>
      </c>
      <c r="D125" s="437">
        <v>0</v>
      </c>
      <c r="E125" s="437">
        <v>0</v>
      </c>
      <c r="F125" s="437">
        <v>0</v>
      </c>
      <c r="G125" s="437">
        <v>0</v>
      </c>
      <c r="H125" s="437">
        <v>0</v>
      </c>
      <c r="I125" s="437">
        <v>0</v>
      </c>
      <c r="J125" s="437">
        <v>0</v>
      </c>
      <c r="K125" s="720">
        <v>0</v>
      </c>
      <c r="L125" s="720">
        <v>0</v>
      </c>
      <c r="M125" s="720">
        <v>0</v>
      </c>
      <c r="N125" s="437">
        <v>0</v>
      </c>
      <c r="O125" s="437">
        <v>0</v>
      </c>
      <c r="P125" s="437">
        <v>0</v>
      </c>
      <c r="Q125" s="437">
        <v>0</v>
      </c>
      <c r="R125" s="505">
        <v>0</v>
      </c>
    </row>
    <row r="126" spans="1:18" s="40" customFormat="1">
      <c r="B126" s="98" t="s">
        <v>12</v>
      </c>
      <c r="C126" s="436">
        <v>0</v>
      </c>
      <c r="D126" s="437">
        <v>0</v>
      </c>
      <c r="E126" s="437">
        <v>0</v>
      </c>
      <c r="F126" s="437">
        <v>0</v>
      </c>
      <c r="G126" s="437">
        <v>0</v>
      </c>
      <c r="H126" s="437">
        <v>0</v>
      </c>
      <c r="I126" s="437">
        <v>0</v>
      </c>
      <c r="J126" s="437">
        <v>0</v>
      </c>
      <c r="K126" s="720">
        <v>0</v>
      </c>
      <c r="L126" s="720">
        <v>0</v>
      </c>
      <c r="M126" s="720">
        <v>0</v>
      </c>
      <c r="N126" s="437">
        <v>0</v>
      </c>
      <c r="O126" s="437">
        <v>0</v>
      </c>
      <c r="P126" s="437">
        <v>0</v>
      </c>
      <c r="Q126" s="437">
        <v>0</v>
      </c>
      <c r="R126" s="505">
        <v>0</v>
      </c>
    </row>
    <row r="127" spans="1:18" s="20" customFormat="1">
      <c r="A127" s="142"/>
      <c r="B127" s="98" t="s">
        <v>13</v>
      </c>
      <c r="C127" s="436">
        <v>0</v>
      </c>
      <c r="D127" s="437">
        <v>0</v>
      </c>
      <c r="E127" s="437">
        <v>0</v>
      </c>
      <c r="F127" s="437">
        <v>0</v>
      </c>
      <c r="G127" s="437">
        <v>0</v>
      </c>
      <c r="H127" s="437">
        <v>0</v>
      </c>
      <c r="I127" s="437">
        <v>0</v>
      </c>
      <c r="J127" s="437">
        <v>0</v>
      </c>
      <c r="K127" s="720">
        <v>0</v>
      </c>
      <c r="L127" s="720">
        <v>0</v>
      </c>
      <c r="M127" s="720">
        <v>0</v>
      </c>
      <c r="N127" s="437">
        <v>0</v>
      </c>
      <c r="O127" s="437">
        <v>0</v>
      </c>
      <c r="P127" s="437">
        <v>0</v>
      </c>
      <c r="Q127" s="437">
        <v>0</v>
      </c>
      <c r="R127" s="505">
        <v>0</v>
      </c>
    </row>
    <row r="128" spans="1:18" s="20" customFormat="1">
      <c r="A128" s="142"/>
      <c r="B128" s="98" t="s">
        <v>14</v>
      </c>
      <c r="C128" s="436">
        <v>0</v>
      </c>
      <c r="D128" s="437">
        <v>0</v>
      </c>
      <c r="E128" s="437">
        <v>0</v>
      </c>
      <c r="F128" s="437">
        <v>0</v>
      </c>
      <c r="G128" s="437">
        <v>0</v>
      </c>
      <c r="H128" s="437">
        <v>0</v>
      </c>
      <c r="I128" s="437">
        <v>0</v>
      </c>
      <c r="J128" s="437">
        <v>0</v>
      </c>
      <c r="K128" s="720">
        <v>0</v>
      </c>
      <c r="L128" s="720">
        <v>0</v>
      </c>
      <c r="M128" s="720">
        <v>0</v>
      </c>
      <c r="N128" s="437">
        <v>0</v>
      </c>
      <c r="O128" s="437">
        <v>0</v>
      </c>
      <c r="P128" s="437">
        <v>0</v>
      </c>
      <c r="Q128" s="437">
        <v>0</v>
      </c>
      <c r="R128" s="505">
        <v>0</v>
      </c>
    </row>
    <row r="129" spans="1:18" s="20" customFormat="1" ht="15.75" thickBot="1">
      <c r="A129" s="142"/>
      <c r="B129" s="99" t="s">
        <v>15</v>
      </c>
      <c r="C129" s="436">
        <v>0</v>
      </c>
      <c r="D129" s="511">
        <v>0</v>
      </c>
      <c r="E129" s="511">
        <v>0</v>
      </c>
      <c r="F129" s="511">
        <v>0</v>
      </c>
      <c r="G129" s="511">
        <v>0</v>
      </c>
      <c r="H129" s="511">
        <v>0</v>
      </c>
      <c r="I129" s="511">
        <v>0</v>
      </c>
      <c r="J129" s="511">
        <v>0</v>
      </c>
      <c r="K129" s="727">
        <v>0</v>
      </c>
      <c r="L129" s="727">
        <v>0</v>
      </c>
      <c r="M129" s="727">
        <v>0</v>
      </c>
      <c r="N129" s="511">
        <v>0</v>
      </c>
      <c r="O129" s="511">
        <v>0</v>
      </c>
      <c r="P129" s="511">
        <v>0</v>
      </c>
      <c r="Q129" s="511">
        <v>0</v>
      </c>
      <c r="R129" s="507">
        <v>0</v>
      </c>
    </row>
    <row r="130" spans="1:18" s="20" customFormat="1" ht="15.75" thickBot="1">
      <c r="A130" s="142"/>
      <c r="B130" s="140" t="s">
        <v>67</v>
      </c>
      <c r="C130" s="52">
        <f>SUM(C118:C129)</f>
        <v>0</v>
      </c>
      <c r="D130" s="52">
        <f>SUM(D118:D129)</f>
        <v>0</v>
      </c>
      <c r="E130" s="52">
        <f t="shared" ref="E130:R130" si="58">SUM(E118:E129)</f>
        <v>0</v>
      </c>
      <c r="F130" s="52">
        <f t="shared" si="58"/>
        <v>0</v>
      </c>
      <c r="G130" s="52">
        <f t="shared" si="58"/>
        <v>0</v>
      </c>
      <c r="H130" s="52">
        <f t="shared" si="58"/>
        <v>0</v>
      </c>
      <c r="I130" s="52">
        <f t="shared" si="58"/>
        <v>0</v>
      </c>
      <c r="J130" s="52">
        <f t="shared" si="58"/>
        <v>0</v>
      </c>
      <c r="K130" s="52">
        <f t="shared" si="58"/>
        <v>0</v>
      </c>
      <c r="L130" s="52">
        <f t="shared" si="58"/>
        <v>0</v>
      </c>
      <c r="M130" s="52">
        <f t="shared" si="58"/>
        <v>0</v>
      </c>
      <c r="N130" s="52">
        <f t="shared" si="58"/>
        <v>0</v>
      </c>
      <c r="O130" s="52">
        <f t="shared" si="58"/>
        <v>0</v>
      </c>
      <c r="P130" s="52">
        <f t="shared" si="58"/>
        <v>0</v>
      </c>
      <c r="Q130" s="52">
        <f t="shared" si="58"/>
        <v>0</v>
      </c>
      <c r="R130" s="196">
        <f t="shared" si="58"/>
        <v>0</v>
      </c>
    </row>
    <row r="131" spans="1:18" s="20" customFormat="1" ht="15.75" thickBot="1">
      <c r="A131" s="142"/>
      <c r="B131" s="635" t="s">
        <v>63</v>
      </c>
      <c r="C131" s="636" t="s">
        <v>16</v>
      </c>
      <c r="D131" s="637" t="e">
        <f>-(1-D130/C130)</f>
        <v>#DIV/0!</v>
      </c>
      <c r="E131" s="637" t="e">
        <f t="shared" ref="E131" si="59">-(1-E130/D130)</f>
        <v>#DIV/0!</v>
      </c>
      <c r="F131" s="637" t="e">
        <f>-(1-F130/E130)</f>
        <v>#DIV/0!</v>
      </c>
      <c r="G131" s="637" t="e">
        <f t="shared" ref="G131" si="60">-(1-G130/F130)</f>
        <v>#DIV/0!</v>
      </c>
      <c r="H131" s="637" t="e">
        <f t="shared" ref="H131" si="61">-(1-H130/G130)</f>
        <v>#DIV/0!</v>
      </c>
      <c r="I131" s="637" t="e">
        <f t="shared" ref="I131" si="62">-(1-I130/H130)</f>
        <v>#DIV/0!</v>
      </c>
      <c r="J131" s="637" t="e">
        <f t="shared" ref="J131" si="63">-(1-J130/I130)</f>
        <v>#DIV/0!</v>
      </c>
      <c r="K131" s="637" t="e">
        <f t="shared" ref="K131" si="64">-(1-K130/J130)</f>
        <v>#DIV/0!</v>
      </c>
      <c r="L131" s="637" t="e">
        <f t="shared" ref="L131" si="65">-(1-L130/K130)</f>
        <v>#DIV/0!</v>
      </c>
      <c r="M131" s="637" t="e">
        <f t="shared" ref="M131" si="66">-(1-M130/L130)</f>
        <v>#DIV/0!</v>
      </c>
      <c r="N131" s="637" t="e">
        <f t="shared" ref="N131" si="67">-(1-N130/M130)</f>
        <v>#DIV/0!</v>
      </c>
      <c r="O131" s="637" t="e">
        <f t="shared" ref="O131" si="68">-(1-O130/N130)</f>
        <v>#DIV/0!</v>
      </c>
      <c r="P131" s="637" t="e">
        <f t="shared" ref="P131" si="69">-(1-P130/O130)</f>
        <v>#DIV/0!</v>
      </c>
      <c r="Q131" s="637" t="e">
        <f t="shared" ref="Q131" si="70">-(1-Q130/P130)</f>
        <v>#DIV/0!</v>
      </c>
      <c r="R131" s="638" t="e">
        <f t="shared" ref="R131" si="71">-(1-R130/Q130)</f>
        <v>#DIV/0!</v>
      </c>
    </row>
    <row r="132" spans="1:18" s="20" customFormat="1">
      <c r="A132" s="142"/>
      <c r="B132" s="691"/>
      <c r="C132" s="691"/>
      <c r="D132" s="691"/>
      <c r="E132" s="691"/>
      <c r="F132" s="12"/>
      <c r="G132" s="12"/>
      <c r="H132" s="12"/>
      <c r="I132" s="12"/>
      <c r="J132" s="12"/>
      <c r="K132" s="12"/>
      <c r="L132" s="12"/>
      <c r="M132" s="12"/>
      <c r="N132" s="12"/>
      <c r="O132" s="12"/>
      <c r="P132" s="12"/>
      <c r="Q132" s="12"/>
      <c r="R132" s="12"/>
    </row>
    <row r="133" spans="1:18" s="20" customFormat="1" ht="15.75" thickBot="1">
      <c r="A133" s="142"/>
      <c r="B133" s="142"/>
      <c r="C133" s="142"/>
      <c r="D133" s="142"/>
      <c r="E133" s="142"/>
      <c r="F133" s="142"/>
      <c r="G133" s="142"/>
      <c r="H133" s="142"/>
      <c r="I133" s="142"/>
      <c r="J133" s="142"/>
      <c r="K133" s="142"/>
      <c r="L133" s="142"/>
      <c r="M133" s="142"/>
      <c r="N133" s="142"/>
      <c r="O133" s="142"/>
      <c r="P133" s="142"/>
      <c r="Q133" s="142"/>
      <c r="R133" s="142"/>
    </row>
    <row r="134" spans="1:18" s="20" customFormat="1" ht="15.75" thickBot="1">
      <c r="A134" s="142"/>
      <c r="B134" s="1158" t="s">
        <v>141</v>
      </c>
      <c r="C134" s="1159"/>
      <c r="D134" s="1159"/>
      <c r="E134" s="1159"/>
      <c r="F134" s="1159"/>
      <c r="G134" s="1159"/>
      <c r="H134" s="1159"/>
      <c r="I134" s="1159"/>
      <c r="J134" s="1159"/>
      <c r="K134" s="1159"/>
      <c r="L134" s="1159"/>
      <c r="M134" s="1159"/>
      <c r="N134" s="1159"/>
      <c r="O134" s="1159"/>
      <c r="P134" s="1159"/>
      <c r="Q134" s="1159"/>
      <c r="R134" s="1160"/>
    </row>
    <row r="135" spans="1:18" s="20" customFormat="1" ht="15.75" thickBot="1">
      <c r="A135" s="142"/>
      <c r="B135" s="34" t="s">
        <v>45</v>
      </c>
      <c r="C135" s="161">
        <v>2010</v>
      </c>
      <c r="D135" s="162">
        <v>2011</v>
      </c>
      <c r="E135" s="162">
        <v>2012</v>
      </c>
      <c r="F135" s="162">
        <v>2013</v>
      </c>
      <c r="G135" s="162">
        <v>2014</v>
      </c>
      <c r="H135" s="162">
        <v>2015</v>
      </c>
      <c r="I135" s="162">
        <v>2016</v>
      </c>
      <c r="J135" s="162">
        <v>2017</v>
      </c>
      <c r="K135" s="162">
        <v>2018</v>
      </c>
      <c r="L135" s="162">
        <v>2019</v>
      </c>
      <c r="M135" s="162">
        <v>2020</v>
      </c>
      <c r="N135" s="162">
        <v>2021</v>
      </c>
      <c r="O135" s="162">
        <v>2022</v>
      </c>
      <c r="P135" s="162">
        <v>2023</v>
      </c>
      <c r="Q135" s="162">
        <v>2024</v>
      </c>
      <c r="R135" s="163">
        <v>2025</v>
      </c>
    </row>
    <row r="136" spans="1:18" s="20" customFormat="1">
      <c r="A136" s="142"/>
      <c r="B136" s="186" t="s">
        <v>4</v>
      </c>
      <c r="C136" s="293">
        <f>IF(OR(C100=0,C118=0),0,C118/C100)</f>
        <v>0</v>
      </c>
      <c r="D136" s="589">
        <f t="shared" ref="D136:R136" si="72">IF(OR(D100=0,D118=0),0,D118/D100)</f>
        <v>0</v>
      </c>
      <c r="E136" s="589">
        <f t="shared" si="72"/>
        <v>0</v>
      </c>
      <c r="F136" s="589">
        <f t="shared" si="72"/>
        <v>0</v>
      </c>
      <c r="G136" s="589">
        <f t="shared" si="72"/>
        <v>0</v>
      </c>
      <c r="H136" s="589">
        <f t="shared" si="72"/>
        <v>0</v>
      </c>
      <c r="I136" s="589">
        <f t="shared" si="72"/>
        <v>0</v>
      </c>
      <c r="J136" s="589">
        <f t="shared" si="72"/>
        <v>0</v>
      </c>
      <c r="K136" s="589">
        <f t="shared" si="72"/>
        <v>0</v>
      </c>
      <c r="L136" s="589">
        <f t="shared" si="72"/>
        <v>0</v>
      </c>
      <c r="M136" s="589">
        <f t="shared" si="72"/>
        <v>0</v>
      </c>
      <c r="N136" s="589">
        <f t="shared" si="72"/>
        <v>0</v>
      </c>
      <c r="O136" s="589">
        <f t="shared" si="72"/>
        <v>0</v>
      </c>
      <c r="P136" s="589">
        <f t="shared" si="72"/>
        <v>0</v>
      </c>
      <c r="Q136" s="589">
        <f t="shared" si="72"/>
        <v>0</v>
      </c>
      <c r="R136" s="590">
        <f t="shared" si="72"/>
        <v>0</v>
      </c>
    </row>
    <row r="137" spans="1:18" s="20" customFormat="1">
      <c r="A137" s="142"/>
      <c r="B137" s="187" t="s">
        <v>5</v>
      </c>
      <c r="C137" s="591">
        <f t="shared" ref="C137:R137" si="73">IF(OR(C101=0,C119=0),0,C119/C101)</f>
        <v>0</v>
      </c>
      <c r="D137" s="588">
        <f t="shared" si="73"/>
        <v>0</v>
      </c>
      <c r="E137" s="588">
        <f t="shared" si="73"/>
        <v>0</v>
      </c>
      <c r="F137" s="588">
        <f t="shared" si="73"/>
        <v>0</v>
      </c>
      <c r="G137" s="588">
        <f t="shared" si="73"/>
        <v>0</v>
      </c>
      <c r="H137" s="588">
        <f t="shared" si="73"/>
        <v>0</v>
      </c>
      <c r="I137" s="588">
        <f t="shared" si="73"/>
        <v>0</v>
      </c>
      <c r="J137" s="588">
        <f t="shared" si="73"/>
        <v>0</v>
      </c>
      <c r="K137" s="588">
        <f t="shared" si="73"/>
        <v>0</v>
      </c>
      <c r="L137" s="588">
        <f t="shared" si="73"/>
        <v>0</v>
      </c>
      <c r="M137" s="588">
        <f t="shared" si="73"/>
        <v>0</v>
      </c>
      <c r="N137" s="588">
        <f t="shared" si="73"/>
        <v>0</v>
      </c>
      <c r="O137" s="588">
        <f t="shared" si="73"/>
        <v>0</v>
      </c>
      <c r="P137" s="588">
        <f t="shared" si="73"/>
        <v>0</v>
      </c>
      <c r="Q137" s="588">
        <f t="shared" si="73"/>
        <v>0</v>
      </c>
      <c r="R137" s="592">
        <f t="shared" si="73"/>
        <v>0</v>
      </c>
    </row>
    <row r="138" spans="1:18" s="20" customFormat="1">
      <c r="A138" s="142"/>
      <c r="B138" s="187" t="s">
        <v>6</v>
      </c>
      <c r="C138" s="591">
        <f t="shared" ref="C138:R138" si="74">IF(OR(C102=0,C120=0),0,C120/C102)</f>
        <v>0</v>
      </c>
      <c r="D138" s="588">
        <f t="shared" si="74"/>
        <v>0</v>
      </c>
      <c r="E138" s="588">
        <f t="shared" si="74"/>
        <v>0</v>
      </c>
      <c r="F138" s="588">
        <f t="shared" si="74"/>
        <v>0</v>
      </c>
      <c r="G138" s="588">
        <f t="shared" si="74"/>
        <v>0</v>
      </c>
      <c r="H138" s="588">
        <f t="shared" si="74"/>
        <v>0</v>
      </c>
      <c r="I138" s="588">
        <f t="shared" si="74"/>
        <v>0</v>
      </c>
      <c r="J138" s="588">
        <f t="shared" si="74"/>
        <v>0</v>
      </c>
      <c r="K138" s="588">
        <f t="shared" si="74"/>
        <v>0</v>
      </c>
      <c r="L138" s="588">
        <f t="shared" si="74"/>
        <v>0</v>
      </c>
      <c r="M138" s="588">
        <f t="shared" si="74"/>
        <v>0</v>
      </c>
      <c r="N138" s="588">
        <f t="shared" si="74"/>
        <v>0</v>
      </c>
      <c r="O138" s="588">
        <f t="shared" si="74"/>
        <v>0</v>
      </c>
      <c r="P138" s="588">
        <f t="shared" si="74"/>
        <v>0</v>
      </c>
      <c r="Q138" s="588">
        <f t="shared" si="74"/>
        <v>0</v>
      </c>
      <c r="R138" s="592">
        <f t="shared" si="74"/>
        <v>0</v>
      </c>
    </row>
    <row r="139" spans="1:18" s="20" customFormat="1">
      <c r="A139" s="142"/>
      <c r="B139" s="187" t="s">
        <v>7</v>
      </c>
      <c r="C139" s="591">
        <f t="shared" ref="C139:R139" si="75">IF(OR(C103=0,C121=0),0,C121/C103)</f>
        <v>0</v>
      </c>
      <c r="D139" s="588">
        <f t="shared" si="75"/>
        <v>0</v>
      </c>
      <c r="E139" s="588">
        <f t="shared" si="75"/>
        <v>0</v>
      </c>
      <c r="F139" s="588">
        <f t="shared" si="75"/>
        <v>0</v>
      </c>
      <c r="G139" s="588">
        <f t="shared" si="75"/>
        <v>0</v>
      </c>
      <c r="H139" s="588">
        <f t="shared" si="75"/>
        <v>0</v>
      </c>
      <c r="I139" s="588">
        <f t="shared" si="75"/>
        <v>0</v>
      </c>
      <c r="J139" s="588">
        <f t="shared" si="75"/>
        <v>0</v>
      </c>
      <c r="K139" s="588">
        <f t="shared" si="75"/>
        <v>0</v>
      </c>
      <c r="L139" s="588">
        <f t="shared" si="75"/>
        <v>0</v>
      </c>
      <c r="M139" s="588">
        <f t="shared" si="75"/>
        <v>0</v>
      </c>
      <c r="N139" s="588">
        <f t="shared" si="75"/>
        <v>0</v>
      </c>
      <c r="O139" s="588">
        <f t="shared" si="75"/>
        <v>0</v>
      </c>
      <c r="P139" s="588">
        <f t="shared" si="75"/>
        <v>0</v>
      </c>
      <c r="Q139" s="588">
        <f t="shared" si="75"/>
        <v>0</v>
      </c>
      <c r="R139" s="592">
        <f t="shared" si="75"/>
        <v>0</v>
      </c>
    </row>
    <row r="140" spans="1:18" s="20" customFormat="1">
      <c r="A140" s="142"/>
      <c r="B140" s="187" t="s">
        <v>8</v>
      </c>
      <c r="C140" s="591">
        <f t="shared" ref="C140:R140" si="76">IF(OR(C104=0,C122=0),0,C122/C104)</f>
        <v>0</v>
      </c>
      <c r="D140" s="588">
        <f t="shared" si="76"/>
        <v>0</v>
      </c>
      <c r="E140" s="588">
        <f t="shared" si="76"/>
        <v>0</v>
      </c>
      <c r="F140" s="588">
        <f t="shared" si="76"/>
        <v>0</v>
      </c>
      <c r="G140" s="588">
        <f t="shared" si="76"/>
        <v>0</v>
      </c>
      <c r="H140" s="588">
        <f t="shared" si="76"/>
        <v>0</v>
      </c>
      <c r="I140" s="588">
        <f t="shared" si="76"/>
        <v>0</v>
      </c>
      <c r="J140" s="588">
        <f t="shared" si="76"/>
        <v>0</v>
      </c>
      <c r="K140" s="588">
        <f t="shared" si="76"/>
        <v>0</v>
      </c>
      <c r="L140" s="588">
        <f t="shared" si="76"/>
        <v>0</v>
      </c>
      <c r="M140" s="588">
        <f t="shared" si="76"/>
        <v>0</v>
      </c>
      <c r="N140" s="588">
        <f t="shared" si="76"/>
        <v>0</v>
      </c>
      <c r="O140" s="588">
        <f t="shared" si="76"/>
        <v>0</v>
      </c>
      <c r="P140" s="588">
        <f t="shared" si="76"/>
        <v>0</v>
      </c>
      <c r="Q140" s="588">
        <f t="shared" si="76"/>
        <v>0</v>
      </c>
      <c r="R140" s="592">
        <f t="shared" si="76"/>
        <v>0</v>
      </c>
    </row>
    <row r="141" spans="1:18" s="20" customFormat="1">
      <c r="A141" s="142"/>
      <c r="B141" s="187" t="s">
        <v>9</v>
      </c>
      <c r="C141" s="591">
        <f t="shared" ref="C141:R141" si="77">IF(OR(C105=0,C123=0),0,C123/C105)</f>
        <v>0</v>
      </c>
      <c r="D141" s="588">
        <f t="shared" si="77"/>
        <v>0</v>
      </c>
      <c r="E141" s="588">
        <f t="shared" si="77"/>
        <v>0</v>
      </c>
      <c r="F141" s="588">
        <f t="shared" si="77"/>
        <v>0</v>
      </c>
      <c r="G141" s="588">
        <f t="shared" si="77"/>
        <v>0</v>
      </c>
      <c r="H141" s="588">
        <f t="shared" si="77"/>
        <v>0</v>
      </c>
      <c r="I141" s="588">
        <f t="shared" si="77"/>
        <v>0</v>
      </c>
      <c r="J141" s="588">
        <f t="shared" si="77"/>
        <v>0</v>
      </c>
      <c r="K141" s="588">
        <f t="shared" si="77"/>
        <v>0</v>
      </c>
      <c r="L141" s="588">
        <f t="shared" si="77"/>
        <v>0</v>
      </c>
      <c r="M141" s="588">
        <f t="shared" si="77"/>
        <v>0</v>
      </c>
      <c r="N141" s="588">
        <f t="shared" si="77"/>
        <v>0</v>
      </c>
      <c r="O141" s="588">
        <f t="shared" si="77"/>
        <v>0</v>
      </c>
      <c r="P141" s="588">
        <f t="shared" si="77"/>
        <v>0</v>
      </c>
      <c r="Q141" s="588">
        <f t="shared" si="77"/>
        <v>0</v>
      </c>
      <c r="R141" s="592">
        <f t="shared" si="77"/>
        <v>0</v>
      </c>
    </row>
    <row r="142" spans="1:18" s="20" customFormat="1">
      <c r="A142" s="142"/>
      <c r="B142" s="187" t="s">
        <v>10</v>
      </c>
      <c r="C142" s="591">
        <f t="shared" ref="C142:R142" si="78">IF(OR(C106=0,C124=0),0,C124/C106)</f>
        <v>0</v>
      </c>
      <c r="D142" s="588">
        <f t="shared" si="78"/>
        <v>0</v>
      </c>
      <c r="E142" s="588">
        <f t="shared" si="78"/>
        <v>0</v>
      </c>
      <c r="F142" s="588">
        <f t="shared" si="78"/>
        <v>0</v>
      </c>
      <c r="G142" s="588">
        <f t="shared" si="78"/>
        <v>0</v>
      </c>
      <c r="H142" s="588">
        <f t="shared" si="78"/>
        <v>0</v>
      </c>
      <c r="I142" s="588">
        <f t="shared" si="78"/>
        <v>0</v>
      </c>
      <c r="J142" s="588">
        <f t="shared" si="78"/>
        <v>0</v>
      </c>
      <c r="K142" s="588">
        <f t="shared" si="78"/>
        <v>0</v>
      </c>
      <c r="L142" s="588">
        <f t="shared" si="78"/>
        <v>0</v>
      </c>
      <c r="M142" s="588">
        <f t="shared" si="78"/>
        <v>0</v>
      </c>
      <c r="N142" s="588">
        <f t="shared" si="78"/>
        <v>0</v>
      </c>
      <c r="O142" s="588">
        <f t="shared" si="78"/>
        <v>0</v>
      </c>
      <c r="P142" s="588">
        <f t="shared" si="78"/>
        <v>0</v>
      </c>
      <c r="Q142" s="588">
        <f t="shared" si="78"/>
        <v>0</v>
      </c>
      <c r="R142" s="592">
        <f t="shared" si="78"/>
        <v>0</v>
      </c>
    </row>
    <row r="143" spans="1:18" s="20" customFormat="1">
      <c r="A143" s="142"/>
      <c r="B143" s="187" t="s">
        <v>11</v>
      </c>
      <c r="C143" s="591">
        <f t="shared" ref="C143:R143" si="79">IF(OR(C107=0,C125=0),0,C125/C107)</f>
        <v>0</v>
      </c>
      <c r="D143" s="588">
        <f t="shared" si="79"/>
        <v>0</v>
      </c>
      <c r="E143" s="588">
        <f t="shared" si="79"/>
        <v>0</v>
      </c>
      <c r="F143" s="588">
        <f t="shared" si="79"/>
        <v>0</v>
      </c>
      <c r="G143" s="588">
        <f t="shared" si="79"/>
        <v>0</v>
      </c>
      <c r="H143" s="588">
        <f t="shared" si="79"/>
        <v>0</v>
      </c>
      <c r="I143" s="588">
        <f t="shared" si="79"/>
        <v>0</v>
      </c>
      <c r="J143" s="588">
        <f t="shared" si="79"/>
        <v>0</v>
      </c>
      <c r="K143" s="588">
        <f t="shared" si="79"/>
        <v>0</v>
      </c>
      <c r="L143" s="588">
        <f t="shared" si="79"/>
        <v>0</v>
      </c>
      <c r="M143" s="588">
        <f t="shared" si="79"/>
        <v>0</v>
      </c>
      <c r="N143" s="588">
        <f t="shared" si="79"/>
        <v>0</v>
      </c>
      <c r="O143" s="588">
        <f t="shared" si="79"/>
        <v>0</v>
      </c>
      <c r="P143" s="588">
        <f t="shared" si="79"/>
        <v>0</v>
      </c>
      <c r="Q143" s="588">
        <f t="shared" si="79"/>
        <v>0</v>
      </c>
      <c r="R143" s="592">
        <f t="shared" si="79"/>
        <v>0</v>
      </c>
    </row>
    <row r="144" spans="1:18" s="40" customFormat="1">
      <c r="B144" s="187" t="s">
        <v>12</v>
      </c>
      <c r="C144" s="591">
        <f t="shared" ref="C144:R144" si="80">IF(OR(C108=0,C126=0),0,C126/C108)</f>
        <v>0</v>
      </c>
      <c r="D144" s="588">
        <f t="shared" si="80"/>
        <v>0</v>
      </c>
      <c r="E144" s="588">
        <f t="shared" si="80"/>
        <v>0</v>
      </c>
      <c r="F144" s="588">
        <f t="shared" si="80"/>
        <v>0</v>
      </c>
      <c r="G144" s="588">
        <f t="shared" si="80"/>
        <v>0</v>
      </c>
      <c r="H144" s="588">
        <f t="shared" si="80"/>
        <v>0</v>
      </c>
      <c r="I144" s="588">
        <f t="shared" si="80"/>
        <v>0</v>
      </c>
      <c r="J144" s="588">
        <f t="shared" si="80"/>
        <v>0</v>
      </c>
      <c r="K144" s="588">
        <f t="shared" si="80"/>
        <v>0</v>
      </c>
      <c r="L144" s="588">
        <f t="shared" si="80"/>
        <v>0</v>
      </c>
      <c r="M144" s="588">
        <f t="shared" si="80"/>
        <v>0</v>
      </c>
      <c r="N144" s="588">
        <f t="shared" si="80"/>
        <v>0</v>
      </c>
      <c r="O144" s="588">
        <f t="shared" si="80"/>
        <v>0</v>
      </c>
      <c r="P144" s="588">
        <f t="shared" si="80"/>
        <v>0</v>
      </c>
      <c r="Q144" s="588">
        <f t="shared" si="80"/>
        <v>0</v>
      </c>
      <c r="R144" s="592">
        <f t="shared" si="80"/>
        <v>0</v>
      </c>
    </row>
    <row r="145" spans="1:25" s="40" customFormat="1">
      <c r="B145" s="187" t="s">
        <v>13</v>
      </c>
      <c r="C145" s="591">
        <f t="shared" ref="C145:R145" si="81">IF(OR(C109=0,C127=0),0,C127/C109)</f>
        <v>0</v>
      </c>
      <c r="D145" s="588">
        <f t="shared" si="81"/>
        <v>0</v>
      </c>
      <c r="E145" s="588">
        <f t="shared" si="81"/>
        <v>0</v>
      </c>
      <c r="F145" s="588">
        <f t="shared" si="81"/>
        <v>0</v>
      </c>
      <c r="G145" s="588">
        <f t="shared" si="81"/>
        <v>0</v>
      </c>
      <c r="H145" s="588">
        <f t="shared" si="81"/>
        <v>0</v>
      </c>
      <c r="I145" s="588">
        <f t="shared" si="81"/>
        <v>0</v>
      </c>
      <c r="J145" s="588">
        <f t="shared" si="81"/>
        <v>0</v>
      </c>
      <c r="K145" s="588">
        <f t="shared" si="81"/>
        <v>0</v>
      </c>
      <c r="L145" s="588">
        <f t="shared" si="81"/>
        <v>0</v>
      </c>
      <c r="M145" s="588">
        <f t="shared" si="81"/>
        <v>0</v>
      </c>
      <c r="N145" s="588">
        <f t="shared" si="81"/>
        <v>0</v>
      </c>
      <c r="O145" s="588">
        <f t="shared" si="81"/>
        <v>0</v>
      </c>
      <c r="P145" s="588">
        <f t="shared" si="81"/>
        <v>0</v>
      </c>
      <c r="Q145" s="588">
        <f t="shared" si="81"/>
        <v>0</v>
      </c>
      <c r="R145" s="592">
        <f t="shared" si="81"/>
        <v>0</v>
      </c>
      <c r="S145" s="199"/>
      <c r="T145" s="199"/>
      <c r="U145" s="199"/>
      <c r="V145" s="199"/>
      <c r="W145" s="199"/>
      <c r="X145" s="199"/>
      <c r="Y145" s="199"/>
    </row>
    <row r="146" spans="1:25" s="40" customFormat="1" ht="14.45" customHeight="1">
      <c r="B146" s="187" t="s">
        <v>14</v>
      </c>
      <c r="C146" s="591">
        <f t="shared" ref="C146:R146" si="82">IF(OR(C110=0,C128=0),0,C128/C110)</f>
        <v>0</v>
      </c>
      <c r="D146" s="588">
        <f t="shared" si="82"/>
        <v>0</v>
      </c>
      <c r="E146" s="588">
        <f t="shared" si="82"/>
        <v>0</v>
      </c>
      <c r="F146" s="588">
        <f t="shared" si="82"/>
        <v>0</v>
      </c>
      <c r="G146" s="588">
        <f t="shared" si="82"/>
        <v>0</v>
      </c>
      <c r="H146" s="588">
        <f t="shared" si="82"/>
        <v>0</v>
      </c>
      <c r="I146" s="588">
        <f t="shared" si="82"/>
        <v>0</v>
      </c>
      <c r="J146" s="588">
        <f t="shared" si="82"/>
        <v>0</v>
      </c>
      <c r="K146" s="588">
        <f t="shared" si="82"/>
        <v>0</v>
      </c>
      <c r="L146" s="588">
        <f t="shared" si="82"/>
        <v>0</v>
      </c>
      <c r="M146" s="588">
        <f t="shared" si="82"/>
        <v>0</v>
      </c>
      <c r="N146" s="588">
        <f t="shared" si="82"/>
        <v>0</v>
      </c>
      <c r="O146" s="588">
        <f t="shared" si="82"/>
        <v>0</v>
      </c>
      <c r="P146" s="588">
        <f t="shared" si="82"/>
        <v>0</v>
      </c>
      <c r="Q146" s="588">
        <f t="shared" si="82"/>
        <v>0</v>
      </c>
      <c r="R146" s="592">
        <f t="shared" si="82"/>
        <v>0</v>
      </c>
    </row>
    <row r="147" spans="1:25" s="2" customFormat="1" ht="15.75" thickBot="1">
      <c r="A147" s="12"/>
      <c r="B147" s="188" t="s">
        <v>15</v>
      </c>
      <c r="C147" s="763">
        <f t="shared" ref="C147:R147" si="83">IF(OR(C111=0,C129=0),0,C129/C111)</f>
        <v>0</v>
      </c>
      <c r="D147" s="764">
        <f t="shared" si="83"/>
        <v>0</v>
      </c>
      <c r="E147" s="764">
        <f t="shared" si="83"/>
        <v>0</v>
      </c>
      <c r="F147" s="764">
        <f t="shared" si="83"/>
        <v>0</v>
      </c>
      <c r="G147" s="764">
        <f t="shared" si="83"/>
        <v>0</v>
      </c>
      <c r="H147" s="764">
        <f t="shared" si="83"/>
        <v>0</v>
      </c>
      <c r="I147" s="764">
        <f t="shared" si="83"/>
        <v>0</v>
      </c>
      <c r="J147" s="764">
        <f t="shared" si="83"/>
        <v>0</v>
      </c>
      <c r="K147" s="764">
        <f t="shared" si="83"/>
        <v>0</v>
      </c>
      <c r="L147" s="764">
        <f t="shared" si="83"/>
        <v>0</v>
      </c>
      <c r="M147" s="764">
        <f t="shared" si="83"/>
        <v>0</v>
      </c>
      <c r="N147" s="764">
        <f t="shared" si="83"/>
        <v>0</v>
      </c>
      <c r="O147" s="764">
        <f t="shared" si="83"/>
        <v>0</v>
      </c>
      <c r="P147" s="764">
        <f t="shared" si="83"/>
        <v>0</v>
      </c>
      <c r="Q147" s="764">
        <f t="shared" si="83"/>
        <v>0</v>
      </c>
      <c r="R147" s="765">
        <f t="shared" si="83"/>
        <v>0</v>
      </c>
    </row>
    <row r="148" spans="1:25" s="30" customFormat="1" ht="15" customHeight="1" thickBot="1">
      <c r="A148" s="128"/>
      <c r="B148" s="767" t="s">
        <v>164</v>
      </c>
      <c r="C148" s="706" t="str">
        <f>IF(OR(C112=0,C130=0)," ",C130/C112)</f>
        <v xml:space="preserve"> </v>
      </c>
      <c r="D148" s="709" t="str">
        <f t="shared" ref="D148:R148" si="84">IF(OR(D112=0,D130=0)," ",D130/D112)</f>
        <v xml:space="preserve"> </v>
      </c>
      <c r="E148" s="709" t="str">
        <f t="shared" si="84"/>
        <v xml:space="preserve"> </v>
      </c>
      <c r="F148" s="709" t="str">
        <f t="shared" si="84"/>
        <v xml:space="preserve"> </v>
      </c>
      <c r="G148" s="709" t="str">
        <f t="shared" si="84"/>
        <v xml:space="preserve"> </v>
      </c>
      <c r="H148" s="709" t="str">
        <f t="shared" si="84"/>
        <v xml:space="preserve"> </v>
      </c>
      <c r="I148" s="709" t="str">
        <f t="shared" si="84"/>
        <v xml:space="preserve"> </v>
      </c>
      <c r="J148" s="709" t="str">
        <f t="shared" si="84"/>
        <v xml:space="preserve"> </v>
      </c>
      <c r="K148" s="709" t="str">
        <f t="shared" si="84"/>
        <v xml:space="preserve"> </v>
      </c>
      <c r="L148" s="709" t="str">
        <f t="shared" si="84"/>
        <v xml:space="preserve"> </v>
      </c>
      <c r="M148" s="709" t="str">
        <f t="shared" si="84"/>
        <v xml:space="preserve"> </v>
      </c>
      <c r="N148" s="709" t="str">
        <f t="shared" si="84"/>
        <v xml:space="preserve"> </v>
      </c>
      <c r="O148" s="709" t="str">
        <f t="shared" si="84"/>
        <v xml:space="preserve"> </v>
      </c>
      <c r="P148" s="709" t="str">
        <f t="shared" si="84"/>
        <v xml:space="preserve"> </v>
      </c>
      <c r="Q148" s="709" t="str">
        <f t="shared" si="84"/>
        <v xml:space="preserve"> </v>
      </c>
      <c r="R148" s="710" t="str">
        <f t="shared" si="84"/>
        <v xml:space="preserve"> </v>
      </c>
      <c r="S148" s="51"/>
    </row>
    <row r="149" spans="1:25" s="30" customFormat="1" ht="15" customHeight="1" thickBot="1">
      <c r="A149" s="128"/>
      <c r="B149" s="635" t="s">
        <v>63</v>
      </c>
      <c r="C149" s="766" t="s">
        <v>16</v>
      </c>
      <c r="D149" s="734" t="e">
        <f>-(1-D148/C148)</f>
        <v>#VALUE!</v>
      </c>
      <c r="E149" s="734" t="e">
        <f t="shared" ref="E149" si="85">-(1-E148/D148)</f>
        <v>#VALUE!</v>
      </c>
      <c r="F149" s="734" t="e">
        <f>-(1-F148/E148)</f>
        <v>#VALUE!</v>
      </c>
      <c r="G149" s="734" t="e">
        <f t="shared" ref="G149" si="86">-(1-G148/F148)</f>
        <v>#VALUE!</v>
      </c>
      <c r="H149" s="734" t="e">
        <f t="shared" ref="H149" si="87">-(1-H148/G148)</f>
        <v>#VALUE!</v>
      </c>
      <c r="I149" s="734" t="e">
        <f t="shared" ref="I149" si="88">-(1-I148/H148)</f>
        <v>#VALUE!</v>
      </c>
      <c r="J149" s="734" t="e">
        <f t="shared" ref="J149" si="89">-(1-J148/I148)</f>
        <v>#VALUE!</v>
      </c>
      <c r="K149" s="734" t="e">
        <f t="shared" ref="K149" si="90">-(1-K148/J148)</f>
        <v>#VALUE!</v>
      </c>
      <c r="L149" s="734" t="e">
        <f t="shared" ref="L149" si="91">-(1-L148/K148)</f>
        <v>#VALUE!</v>
      </c>
      <c r="M149" s="734" t="e">
        <f t="shared" ref="M149" si="92">-(1-M148/L148)</f>
        <v>#VALUE!</v>
      </c>
      <c r="N149" s="734" t="e">
        <f t="shared" ref="N149" si="93">-(1-N148/M148)</f>
        <v>#VALUE!</v>
      </c>
      <c r="O149" s="734" t="e">
        <f t="shared" ref="O149" si="94">-(1-O148/N148)</f>
        <v>#VALUE!</v>
      </c>
      <c r="P149" s="734" t="e">
        <f t="shared" ref="P149" si="95">-(1-P148/O148)</f>
        <v>#VALUE!</v>
      </c>
      <c r="Q149" s="734" t="e">
        <f t="shared" ref="Q149" si="96">-(1-Q148/P148)</f>
        <v>#VALUE!</v>
      </c>
      <c r="R149" s="735" t="e">
        <f t="shared" ref="R149" si="97">-(1-R148/Q148)</f>
        <v>#VALUE!</v>
      </c>
      <c r="S149" s="51"/>
    </row>
    <row r="150" spans="1:25" s="30" customFormat="1" ht="15" customHeight="1">
      <c r="A150" s="128"/>
      <c r="B150" s="691"/>
      <c r="C150" s="691"/>
      <c r="D150" s="691"/>
      <c r="E150" s="691"/>
      <c r="F150" s="12"/>
      <c r="G150" s="12"/>
      <c r="H150" s="12"/>
      <c r="I150" s="12"/>
      <c r="J150" s="12"/>
      <c r="K150" s="12"/>
      <c r="L150" s="12"/>
      <c r="M150" s="12"/>
      <c r="N150" s="12"/>
      <c r="O150" s="12"/>
      <c r="P150" s="12"/>
      <c r="Q150" s="12"/>
      <c r="R150" s="12"/>
      <c r="S150" s="51"/>
    </row>
    <row r="151" spans="1:25" s="2" customFormat="1" ht="33" customHeight="1" thickBot="1">
      <c r="A151" s="12"/>
      <c r="B151" s="12"/>
      <c r="C151" s="12"/>
      <c r="D151" s="12"/>
      <c r="E151" s="12"/>
      <c r="F151" s="12"/>
      <c r="G151" s="12"/>
      <c r="H151" s="12"/>
      <c r="I151" s="12"/>
      <c r="J151" s="12"/>
      <c r="K151" s="12"/>
      <c r="L151" s="12"/>
      <c r="M151" s="12"/>
      <c r="N151" s="12"/>
      <c r="O151" s="12"/>
      <c r="P151" s="12"/>
      <c r="Q151" s="12"/>
      <c r="R151" s="12"/>
    </row>
    <row r="152" spans="1:25" s="40" customFormat="1" ht="30" customHeight="1" thickBot="1">
      <c r="B152" s="1163" t="s">
        <v>65</v>
      </c>
      <c r="C152" s="1161"/>
      <c r="D152" s="1161">
        <f>Données!T7</f>
        <v>0</v>
      </c>
      <c r="E152" s="1161"/>
      <c r="F152" s="1161"/>
      <c r="G152" s="1161"/>
      <c r="H152" s="1161"/>
      <c r="I152" s="1161"/>
      <c r="J152" s="1161"/>
      <c r="K152" s="1161"/>
      <c r="L152" s="1161"/>
      <c r="M152" s="1161"/>
      <c r="N152" s="1161"/>
      <c r="O152" s="1161"/>
      <c r="P152" s="1161"/>
      <c r="Q152" s="1161"/>
      <c r="R152" s="1162"/>
    </row>
    <row r="153" spans="1:25" s="40" customFormat="1" ht="19.5" thickBot="1">
      <c r="B153" s="92"/>
      <c r="C153" s="92"/>
      <c r="D153" s="92"/>
      <c r="E153" s="92"/>
      <c r="F153" s="92"/>
      <c r="G153" s="92"/>
      <c r="H153" s="92"/>
      <c r="I153" s="92"/>
      <c r="J153" s="92"/>
      <c r="K153" s="92"/>
      <c r="L153" s="92"/>
      <c r="M153" s="92"/>
      <c r="N153" s="92"/>
      <c r="O153" s="92"/>
      <c r="P153" s="92"/>
      <c r="Q153" s="92"/>
      <c r="R153" s="92"/>
    </row>
    <row r="154" spans="1:25" s="40" customFormat="1" ht="15.75" thickBot="1">
      <c r="B154" s="1158" t="s">
        <v>142</v>
      </c>
      <c r="C154" s="1159"/>
      <c r="D154" s="1159"/>
      <c r="E154" s="1159"/>
      <c r="F154" s="1159"/>
      <c r="G154" s="1159"/>
      <c r="H154" s="1159"/>
      <c r="I154" s="1159"/>
      <c r="J154" s="1159"/>
      <c r="K154" s="1159"/>
      <c r="L154" s="1159"/>
      <c r="M154" s="1159"/>
      <c r="N154" s="1159"/>
      <c r="O154" s="1159"/>
      <c r="P154" s="1159"/>
      <c r="Q154" s="1159"/>
      <c r="R154" s="1160"/>
    </row>
    <row r="155" spans="1:25" s="40" customFormat="1" ht="15.75" thickBot="1">
      <c r="B155" s="33" t="s">
        <v>44</v>
      </c>
      <c r="C155" s="143">
        <v>2010</v>
      </c>
      <c r="D155" s="144">
        <v>2011</v>
      </c>
      <c r="E155" s="144">
        <v>2012</v>
      </c>
      <c r="F155" s="144">
        <v>2013</v>
      </c>
      <c r="G155" s="144">
        <v>2014</v>
      </c>
      <c r="H155" s="144">
        <v>2015</v>
      </c>
      <c r="I155" s="144">
        <v>2016</v>
      </c>
      <c r="J155" s="144">
        <v>2017</v>
      </c>
      <c r="K155" s="144">
        <v>2018</v>
      </c>
      <c r="L155" s="144">
        <v>2019</v>
      </c>
      <c r="M155" s="144">
        <v>2020</v>
      </c>
      <c r="N155" s="144">
        <v>2021</v>
      </c>
      <c r="O155" s="144">
        <v>2022</v>
      </c>
      <c r="P155" s="144">
        <v>2023</v>
      </c>
      <c r="Q155" s="144">
        <v>2024</v>
      </c>
      <c r="R155" s="145">
        <v>2025</v>
      </c>
    </row>
    <row r="156" spans="1:25" s="40" customFormat="1">
      <c r="B156" s="97" t="s">
        <v>4</v>
      </c>
      <c r="C156" s="509">
        <v>0</v>
      </c>
      <c r="D156" s="510">
        <v>0</v>
      </c>
      <c r="E156" s="510">
        <v>0</v>
      </c>
      <c r="F156" s="510">
        <v>0</v>
      </c>
      <c r="G156" s="510">
        <v>0</v>
      </c>
      <c r="H156" s="510">
        <v>0</v>
      </c>
      <c r="I156" s="510">
        <v>0</v>
      </c>
      <c r="J156" s="510">
        <v>0</v>
      </c>
      <c r="K156" s="510">
        <v>0</v>
      </c>
      <c r="L156" s="510">
        <v>0</v>
      </c>
      <c r="M156" s="510">
        <v>0</v>
      </c>
      <c r="N156" s="510">
        <v>0</v>
      </c>
      <c r="O156" s="510">
        <v>0</v>
      </c>
      <c r="P156" s="510">
        <v>0</v>
      </c>
      <c r="Q156" s="510">
        <v>0</v>
      </c>
      <c r="R156" s="503">
        <v>0</v>
      </c>
    </row>
    <row r="157" spans="1:25" s="40" customFormat="1">
      <c r="B157" s="98" t="s">
        <v>5</v>
      </c>
      <c r="C157" s="436">
        <v>0</v>
      </c>
      <c r="D157" s="437">
        <v>0</v>
      </c>
      <c r="E157" s="437">
        <v>0</v>
      </c>
      <c r="F157" s="437">
        <v>0</v>
      </c>
      <c r="G157" s="437">
        <v>0</v>
      </c>
      <c r="H157" s="437">
        <v>0</v>
      </c>
      <c r="I157" s="437">
        <v>0</v>
      </c>
      <c r="J157" s="437">
        <v>0</v>
      </c>
      <c r="K157" s="437">
        <v>0</v>
      </c>
      <c r="L157" s="437">
        <v>0</v>
      </c>
      <c r="M157" s="437">
        <v>0</v>
      </c>
      <c r="N157" s="437">
        <v>0</v>
      </c>
      <c r="O157" s="437">
        <v>0</v>
      </c>
      <c r="P157" s="437">
        <v>0</v>
      </c>
      <c r="Q157" s="437">
        <v>0</v>
      </c>
      <c r="R157" s="505">
        <v>0</v>
      </c>
    </row>
    <row r="158" spans="1:25" s="40" customFormat="1">
      <c r="B158" s="98" t="s">
        <v>6</v>
      </c>
      <c r="C158" s="436">
        <v>0</v>
      </c>
      <c r="D158" s="437">
        <v>0</v>
      </c>
      <c r="E158" s="437">
        <v>0</v>
      </c>
      <c r="F158" s="437">
        <v>0</v>
      </c>
      <c r="G158" s="437">
        <v>0</v>
      </c>
      <c r="H158" s="437">
        <v>0</v>
      </c>
      <c r="I158" s="437">
        <v>0</v>
      </c>
      <c r="J158" s="437">
        <v>0</v>
      </c>
      <c r="K158" s="437">
        <v>0</v>
      </c>
      <c r="L158" s="437">
        <v>0</v>
      </c>
      <c r="M158" s="437">
        <v>0</v>
      </c>
      <c r="N158" s="437">
        <v>0</v>
      </c>
      <c r="O158" s="437">
        <v>0</v>
      </c>
      <c r="P158" s="437">
        <v>0</v>
      </c>
      <c r="Q158" s="437">
        <v>0</v>
      </c>
      <c r="R158" s="505">
        <v>0</v>
      </c>
    </row>
    <row r="159" spans="1:25" s="40" customFormat="1">
      <c r="B159" s="98" t="s">
        <v>7</v>
      </c>
      <c r="C159" s="436">
        <v>0</v>
      </c>
      <c r="D159" s="437">
        <v>0</v>
      </c>
      <c r="E159" s="437">
        <v>0</v>
      </c>
      <c r="F159" s="437">
        <v>0</v>
      </c>
      <c r="G159" s="437">
        <v>0</v>
      </c>
      <c r="H159" s="437">
        <v>0</v>
      </c>
      <c r="I159" s="437">
        <v>0</v>
      </c>
      <c r="J159" s="437">
        <v>0</v>
      </c>
      <c r="K159" s="437">
        <v>0</v>
      </c>
      <c r="L159" s="437">
        <v>0</v>
      </c>
      <c r="M159" s="437">
        <v>0</v>
      </c>
      <c r="N159" s="437">
        <v>0</v>
      </c>
      <c r="O159" s="437">
        <v>0</v>
      </c>
      <c r="P159" s="437">
        <v>0</v>
      </c>
      <c r="Q159" s="437">
        <v>0</v>
      </c>
      <c r="R159" s="505">
        <v>0</v>
      </c>
    </row>
    <row r="160" spans="1:25" s="40" customFormat="1">
      <c r="B160" s="98" t="s">
        <v>8</v>
      </c>
      <c r="C160" s="436">
        <v>0</v>
      </c>
      <c r="D160" s="437">
        <v>0</v>
      </c>
      <c r="E160" s="437">
        <v>0</v>
      </c>
      <c r="F160" s="437">
        <v>0</v>
      </c>
      <c r="G160" s="437">
        <v>0</v>
      </c>
      <c r="H160" s="437">
        <v>0</v>
      </c>
      <c r="I160" s="437">
        <v>0</v>
      </c>
      <c r="J160" s="437">
        <v>0</v>
      </c>
      <c r="K160" s="437">
        <v>0</v>
      </c>
      <c r="L160" s="437">
        <v>0</v>
      </c>
      <c r="M160" s="437">
        <v>0</v>
      </c>
      <c r="N160" s="437">
        <v>0</v>
      </c>
      <c r="O160" s="437">
        <v>0</v>
      </c>
      <c r="P160" s="437">
        <v>0</v>
      </c>
      <c r="Q160" s="437">
        <v>0</v>
      </c>
      <c r="R160" s="505">
        <v>0</v>
      </c>
    </row>
    <row r="161" spans="2:18" s="40" customFormat="1">
      <c r="B161" s="98" t="s">
        <v>9</v>
      </c>
      <c r="C161" s="436">
        <v>0</v>
      </c>
      <c r="D161" s="437">
        <v>0</v>
      </c>
      <c r="E161" s="437">
        <v>0</v>
      </c>
      <c r="F161" s="437">
        <v>0</v>
      </c>
      <c r="G161" s="437">
        <v>0</v>
      </c>
      <c r="H161" s="437">
        <v>0</v>
      </c>
      <c r="I161" s="437">
        <v>0</v>
      </c>
      <c r="J161" s="437">
        <v>0</v>
      </c>
      <c r="K161" s="437">
        <v>0</v>
      </c>
      <c r="L161" s="437">
        <v>0</v>
      </c>
      <c r="M161" s="437">
        <v>0</v>
      </c>
      <c r="N161" s="437">
        <v>0</v>
      </c>
      <c r="O161" s="437">
        <v>0</v>
      </c>
      <c r="P161" s="437">
        <v>0</v>
      </c>
      <c r="Q161" s="437">
        <v>0</v>
      </c>
      <c r="R161" s="505">
        <v>0</v>
      </c>
    </row>
    <row r="162" spans="2:18" s="40" customFormat="1">
      <c r="B162" s="98" t="s">
        <v>10</v>
      </c>
      <c r="C162" s="436">
        <v>0</v>
      </c>
      <c r="D162" s="437">
        <v>0</v>
      </c>
      <c r="E162" s="437">
        <v>0</v>
      </c>
      <c r="F162" s="437">
        <v>0</v>
      </c>
      <c r="G162" s="437">
        <v>0</v>
      </c>
      <c r="H162" s="437">
        <v>0</v>
      </c>
      <c r="I162" s="437">
        <v>0</v>
      </c>
      <c r="J162" s="437">
        <v>0</v>
      </c>
      <c r="K162" s="437">
        <v>0</v>
      </c>
      <c r="L162" s="437">
        <v>0</v>
      </c>
      <c r="M162" s="437">
        <v>0</v>
      </c>
      <c r="N162" s="437">
        <v>0</v>
      </c>
      <c r="O162" s="437">
        <v>0</v>
      </c>
      <c r="P162" s="437">
        <v>0</v>
      </c>
      <c r="Q162" s="437">
        <v>0</v>
      </c>
      <c r="R162" s="505">
        <v>0</v>
      </c>
    </row>
    <row r="163" spans="2:18" s="40" customFormat="1">
      <c r="B163" s="98" t="s">
        <v>11</v>
      </c>
      <c r="C163" s="436">
        <v>0</v>
      </c>
      <c r="D163" s="437">
        <v>0</v>
      </c>
      <c r="E163" s="437">
        <v>0</v>
      </c>
      <c r="F163" s="437">
        <v>0</v>
      </c>
      <c r="G163" s="437">
        <v>0</v>
      </c>
      <c r="H163" s="437">
        <v>0</v>
      </c>
      <c r="I163" s="437">
        <v>0</v>
      </c>
      <c r="J163" s="437">
        <v>0</v>
      </c>
      <c r="K163" s="437">
        <v>0</v>
      </c>
      <c r="L163" s="437">
        <v>0</v>
      </c>
      <c r="M163" s="437">
        <v>0</v>
      </c>
      <c r="N163" s="437">
        <v>0</v>
      </c>
      <c r="O163" s="437">
        <v>0</v>
      </c>
      <c r="P163" s="437">
        <v>0</v>
      </c>
      <c r="Q163" s="437">
        <v>0</v>
      </c>
      <c r="R163" s="505">
        <v>0</v>
      </c>
    </row>
    <row r="164" spans="2:18" s="40" customFormat="1">
      <c r="B164" s="98" t="s">
        <v>12</v>
      </c>
      <c r="C164" s="436">
        <v>0</v>
      </c>
      <c r="D164" s="437">
        <v>0</v>
      </c>
      <c r="E164" s="437">
        <v>0</v>
      </c>
      <c r="F164" s="437">
        <v>0</v>
      </c>
      <c r="G164" s="437">
        <v>0</v>
      </c>
      <c r="H164" s="437">
        <v>0</v>
      </c>
      <c r="I164" s="437">
        <v>0</v>
      </c>
      <c r="J164" s="437">
        <v>0</v>
      </c>
      <c r="K164" s="437">
        <v>0</v>
      </c>
      <c r="L164" s="437">
        <v>0</v>
      </c>
      <c r="M164" s="437">
        <v>0</v>
      </c>
      <c r="N164" s="437">
        <v>0</v>
      </c>
      <c r="O164" s="437">
        <v>0</v>
      </c>
      <c r="P164" s="437">
        <v>0</v>
      </c>
      <c r="Q164" s="437">
        <v>0</v>
      </c>
      <c r="R164" s="505">
        <v>0</v>
      </c>
    </row>
    <row r="165" spans="2:18" s="40" customFormat="1">
      <c r="B165" s="98" t="s">
        <v>13</v>
      </c>
      <c r="C165" s="436">
        <v>0</v>
      </c>
      <c r="D165" s="437">
        <v>0</v>
      </c>
      <c r="E165" s="437">
        <v>0</v>
      </c>
      <c r="F165" s="437">
        <v>0</v>
      </c>
      <c r="G165" s="437">
        <v>0</v>
      </c>
      <c r="H165" s="437">
        <v>0</v>
      </c>
      <c r="I165" s="437">
        <v>0</v>
      </c>
      <c r="J165" s="437">
        <v>0</v>
      </c>
      <c r="K165" s="437">
        <v>0</v>
      </c>
      <c r="L165" s="437">
        <v>0</v>
      </c>
      <c r="M165" s="437">
        <v>0</v>
      </c>
      <c r="N165" s="437">
        <v>0</v>
      </c>
      <c r="O165" s="437">
        <v>0</v>
      </c>
      <c r="P165" s="437">
        <v>0</v>
      </c>
      <c r="Q165" s="437">
        <v>0</v>
      </c>
      <c r="R165" s="505">
        <v>0</v>
      </c>
    </row>
    <row r="166" spans="2:18" s="40" customFormat="1">
      <c r="B166" s="98" t="s">
        <v>14</v>
      </c>
      <c r="C166" s="436">
        <v>0</v>
      </c>
      <c r="D166" s="437">
        <v>0</v>
      </c>
      <c r="E166" s="437">
        <v>0</v>
      </c>
      <c r="F166" s="437">
        <v>0</v>
      </c>
      <c r="G166" s="437">
        <v>0</v>
      </c>
      <c r="H166" s="437">
        <v>0</v>
      </c>
      <c r="I166" s="437">
        <v>0</v>
      </c>
      <c r="J166" s="437">
        <v>0</v>
      </c>
      <c r="K166" s="437">
        <v>0</v>
      </c>
      <c r="L166" s="437">
        <v>0</v>
      </c>
      <c r="M166" s="437">
        <v>0</v>
      </c>
      <c r="N166" s="437">
        <v>0</v>
      </c>
      <c r="O166" s="437">
        <v>0</v>
      </c>
      <c r="P166" s="437">
        <v>0</v>
      </c>
      <c r="Q166" s="437">
        <v>0</v>
      </c>
      <c r="R166" s="505">
        <v>0</v>
      </c>
    </row>
    <row r="167" spans="2:18" s="40" customFormat="1" ht="15.75" thickBot="1">
      <c r="B167" s="99" t="s">
        <v>15</v>
      </c>
      <c r="C167" s="436">
        <v>0</v>
      </c>
      <c r="D167" s="511">
        <v>0</v>
      </c>
      <c r="E167" s="511">
        <v>0</v>
      </c>
      <c r="F167" s="511">
        <v>0</v>
      </c>
      <c r="G167" s="511">
        <v>0</v>
      </c>
      <c r="H167" s="511">
        <v>0</v>
      </c>
      <c r="I167" s="511">
        <v>0</v>
      </c>
      <c r="J167" s="511">
        <v>0</v>
      </c>
      <c r="K167" s="511">
        <v>0</v>
      </c>
      <c r="L167" s="511">
        <v>0</v>
      </c>
      <c r="M167" s="511">
        <v>0</v>
      </c>
      <c r="N167" s="511">
        <v>0</v>
      </c>
      <c r="O167" s="511">
        <v>0</v>
      </c>
      <c r="P167" s="511">
        <v>0</v>
      </c>
      <c r="Q167" s="511">
        <v>0</v>
      </c>
      <c r="R167" s="507">
        <v>0</v>
      </c>
    </row>
    <row r="168" spans="2:18" s="40" customFormat="1" ht="15.75" thickBot="1">
      <c r="B168" s="140" t="s">
        <v>89</v>
      </c>
      <c r="C168" s="52">
        <f>SUM(C156:C167)</f>
        <v>0</v>
      </c>
      <c r="D168" s="52">
        <f t="shared" ref="D168:R168" si="98">SUM(D156:D167)</f>
        <v>0</v>
      </c>
      <c r="E168" s="52">
        <f t="shared" si="98"/>
        <v>0</v>
      </c>
      <c r="F168" s="52">
        <f t="shared" si="98"/>
        <v>0</v>
      </c>
      <c r="G168" s="52">
        <f t="shared" si="98"/>
        <v>0</v>
      </c>
      <c r="H168" s="52">
        <f t="shared" si="98"/>
        <v>0</v>
      </c>
      <c r="I168" s="52">
        <f t="shared" si="98"/>
        <v>0</v>
      </c>
      <c r="J168" s="52">
        <f t="shared" si="98"/>
        <v>0</v>
      </c>
      <c r="K168" s="52">
        <f t="shared" si="98"/>
        <v>0</v>
      </c>
      <c r="L168" s="52">
        <f t="shared" si="98"/>
        <v>0</v>
      </c>
      <c r="M168" s="52">
        <f t="shared" si="98"/>
        <v>0</v>
      </c>
      <c r="N168" s="52">
        <f t="shared" si="98"/>
        <v>0</v>
      </c>
      <c r="O168" s="52">
        <f t="shared" si="98"/>
        <v>0</v>
      </c>
      <c r="P168" s="52">
        <f t="shared" si="98"/>
        <v>0</v>
      </c>
      <c r="Q168" s="52">
        <f t="shared" si="98"/>
        <v>0</v>
      </c>
      <c r="R168" s="52">
        <f t="shared" si="98"/>
        <v>0</v>
      </c>
    </row>
    <row r="169" spans="2:18" s="40" customFormat="1">
      <c r="B169" s="1164" t="s">
        <v>254</v>
      </c>
      <c r="C169" s="1165"/>
      <c r="D169" s="1165"/>
      <c r="E169" s="1165"/>
      <c r="F169" s="1165"/>
      <c r="G169" s="1165"/>
      <c r="H169" s="1165"/>
      <c r="I169" s="1165"/>
      <c r="J169" s="1165"/>
      <c r="K169" s="1165"/>
      <c r="L169" s="1165"/>
      <c r="M169" s="1165"/>
      <c r="N169" s="1165"/>
      <c r="O169" s="1165"/>
      <c r="P169" s="1165"/>
      <c r="Q169" s="1165"/>
      <c r="R169" s="1166"/>
    </row>
    <row r="170" spans="2:18" s="40" customFormat="1" ht="15.75" thickBot="1">
      <c r="B170" s="12"/>
      <c r="C170" s="12"/>
      <c r="D170" s="12"/>
      <c r="E170" s="12"/>
      <c r="F170" s="12"/>
      <c r="G170" s="12"/>
      <c r="H170" s="12"/>
      <c r="I170" s="12"/>
      <c r="J170" s="12"/>
      <c r="K170" s="12"/>
      <c r="L170" s="12"/>
      <c r="M170" s="12"/>
      <c r="N170" s="12"/>
      <c r="O170" s="12"/>
      <c r="P170" s="12"/>
      <c r="Q170" s="12"/>
      <c r="R170" s="133"/>
    </row>
    <row r="171" spans="2:18" s="40" customFormat="1" ht="15.75" thickBot="1">
      <c r="B171" s="1158" t="s">
        <v>143</v>
      </c>
      <c r="C171" s="1159"/>
      <c r="D171" s="1159"/>
      <c r="E171" s="1159"/>
      <c r="F171" s="1159"/>
      <c r="G171" s="1159"/>
      <c r="H171" s="1159"/>
      <c r="I171" s="1159"/>
      <c r="J171" s="1159"/>
      <c r="K171" s="1159"/>
      <c r="L171" s="1159"/>
      <c r="M171" s="1159"/>
      <c r="N171" s="1159"/>
      <c r="O171" s="1159"/>
      <c r="P171" s="1159"/>
      <c r="Q171" s="1159"/>
      <c r="R171" s="1160"/>
    </row>
    <row r="172" spans="2:18" s="40" customFormat="1" ht="15.75" thickBot="1">
      <c r="B172" s="34" t="s">
        <v>45</v>
      </c>
      <c r="C172" s="143">
        <v>2010</v>
      </c>
      <c r="D172" s="144">
        <v>2011</v>
      </c>
      <c r="E172" s="144">
        <v>2012</v>
      </c>
      <c r="F172" s="144">
        <v>2013</v>
      </c>
      <c r="G172" s="144">
        <v>2014</v>
      </c>
      <c r="H172" s="144">
        <v>2015</v>
      </c>
      <c r="I172" s="144">
        <v>2016</v>
      </c>
      <c r="J172" s="144">
        <v>2017</v>
      </c>
      <c r="K172" s="144">
        <v>2018</v>
      </c>
      <c r="L172" s="144">
        <v>2019</v>
      </c>
      <c r="M172" s="144">
        <v>2020</v>
      </c>
      <c r="N172" s="144">
        <v>2021</v>
      </c>
      <c r="O172" s="144">
        <v>2022</v>
      </c>
      <c r="P172" s="144">
        <v>2023</v>
      </c>
      <c r="Q172" s="144">
        <v>2024</v>
      </c>
      <c r="R172" s="145">
        <v>2025</v>
      </c>
    </row>
    <row r="173" spans="2:18" s="40" customFormat="1">
      <c r="B173" s="97" t="s">
        <v>4</v>
      </c>
      <c r="C173" s="190">
        <f>C156*Données!$F$16</f>
        <v>0</v>
      </c>
      <c r="D173" s="191">
        <f>D156*Données!$F$16</f>
        <v>0</v>
      </c>
      <c r="E173" s="191">
        <f>E156*Données!$F$16</f>
        <v>0</v>
      </c>
      <c r="F173" s="191">
        <f>F156*Données!$F$16</f>
        <v>0</v>
      </c>
      <c r="G173" s="191">
        <f>G156*Données!$F$16</f>
        <v>0</v>
      </c>
      <c r="H173" s="191">
        <f>H156*Données!$F$16</f>
        <v>0</v>
      </c>
      <c r="I173" s="191">
        <f>I156*Données!$F$16</f>
        <v>0</v>
      </c>
      <c r="J173" s="191">
        <f>J156*Données!$F$16</f>
        <v>0</v>
      </c>
      <c r="K173" s="191">
        <f>K156*Données!$F$16</f>
        <v>0</v>
      </c>
      <c r="L173" s="191">
        <f>L156*Données!$F$16</f>
        <v>0</v>
      </c>
      <c r="M173" s="191">
        <f>M156*Données!$F$16</f>
        <v>0</v>
      </c>
      <c r="N173" s="191">
        <f>N156*Données!$F$16</f>
        <v>0</v>
      </c>
      <c r="O173" s="191">
        <f>O156*Données!$F$16</f>
        <v>0</v>
      </c>
      <c r="P173" s="191">
        <f>P156*Données!$F$16</f>
        <v>0</v>
      </c>
      <c r="Q173" s="191">
        <f>Q156*Données!$F$16</f>
        <v>0</v>
      </c>
      <c r="R173" s="192">
        <f>R156*Données!$F$16</f>
        <v>0</v>
      </c>
    </row>
    <row r="174" spans="2:18" s="40" customFormat="1">
      <c r="B174" s="98" t="s">
        <v>5</v>
      </c>
      <c r="C174" s="193">
        <f>C157*Données!$F$16</f>
        <v>0</v>
      </c>
      <c r="D174" s="189">
        <f>D157*Données!$F$16</f>
        <v>0</v>
      </c>
      <c r="E174" s="189">
        <f>E157*Données!$F$16</f>
        <v>0</v>
      </c>
      <c r="F174" s="189">
        <f>F157*Données!$F$16</f>
        <v>0</v>
      </c>
      <c r="G174" s="189">
        <f>G157*Données!$F$16</f>
        <v>0</v>
      </c>
      <c r="H174" s="189">
        <f>H157*Données!$F$16</f>
        <v>0</v>
      </c>
      <c r="I174" s="189">
        <f>I157*Données!$F$16</f>
        <v>0</v>
      </c>
      <c r="J174" s="189">
        <f>J157*Données!$F$16</f>
        <v>0</v>
      </c>
      <c r="K174" s="189">
        <f>K157*Données!$F$16</f>
        <v>0</v>
      </c>
      <c r="L174" s="189">
        <f>L157*Données!$F$16</f>
        <v>0</v>
      </c>
      <c r="M174" s="189">
        <f>M157*Données!$F$16</f>
        <v>0</v>
      </c>
      <c r="N174" s="189">
        <f>N157*Données!$F$16</f>
        <v>0</v>
      </c>
      <c r="O174" s="189">
        <f>O157*Données!$F$16</f>
        <v>0</v>
      </c>
      <c r="P174" s="189">
        <f>P157*Données!$F$16</f>
        <v>0</v>
      </c>
      <c r="Q174" s="189">
        <f>Q157*Données!$F$16</f>
        <v>0</v>
      </c>
      <c r="R174" s="194">
        <f>R157*Données!$F$16</f>
        <v>0</v>
      </c>
    </row>
    <row r="175" spans="2:18" s="40" customFormat="1">
      <c r="B175" s="98" t="s">
        <v>6</v>
      </c>
      <c r="C175" s="193">
        <f>C158*Données!$F$16</f>
        <v>0</v>
      </c>
      <c r="D175" s="189">
        <f>D158*Données!$F$16</f>
        <v>0</v>
      </c>
      <c r="E175" s="189">
        <f>E158*Données!$F$16</f>
        <v>0</v>
      </c>
      <c r="F175" s="189">
        <f>F158*Données!$F$16</f>
        <v>0</v>
      </c>
      <c r="G175" s="189">
        <f>G158*Données!$F$16</f>
        <v>0</v>
      </c>
      <c r="H175" s="189">
        <f>H158*Données!$F$16</f>
        <v>0</v>
      </c>
      <c r="I175" s="189">
        <f>I158*Données!$F$16</f>
        <v>0</v>
      </c>
      <c r="J175" s="189">
        <f>J158*Données!$F$16</f>
        <v>0</v>
      </c>
      <c r="K175" s="189">
        <f>K158*Données!$F$16</f>
        <v>0</v>
      </c>
      <c r="L175" s="189">
        <f>L158*Données!$F$16</f>
        <v>0</v>
      </c>
      <c r="M175" s="189">
        <f>M158*Données!$F$16</f>
        <v>0</v>
      </c>
      <c r="N175" s="189">
        <f>N158*Données!$F$16</f>
        <v>0</v>
      </c>
      <c r="O175" s="189">
        <f>O158*Données!$F$16</f>
        <v>0</v>
      </c>
      <c r="P175" s="189">
        <f>P158*Données!$F$16</f>
        <v>0</v>
      </c>
      <c r="Q175" s="189">
        <f>Q158*Données!$F$16</f>
        <v>0</v>
      </c>
      <c r="R175" s="194">
        <f>R158*Données!$F$16</f>
        <v>0</v>
      </c>
    </row>
    <row r="176" spans="2:18" s="40" customFormat="1">
      <c r="B176" s="98" t="s">
        <v>7</v>
      </c>
      <c r="C176" s="193">
        <f>C159*Données!$F$16</f>
        <v>0</v>
      </c>
      <c r="D176" s="189">
        <f>D159*Données!$F$16</f>
        <v>0</v>
      </c>
      <c r="E176" s="189">
        <f>E159*Données!$F$16</f>
        <v>0</v>
      </c>
      <c r="F176" s="189">
        <f>F159*Données!$F$16</f>
        <v>0</v>
      </c>
      <c r="G176" s="189">
        <f>G159*Données!$F$16</f>
        <v>0</v>
      </c>
      <c r="H176" s="189">
        <f>H159*Données!$F$16</f>
        <v>0</v>
      </c>
      <c r="I176" s="189">
        <f>I159*Données!$F$16</f>
        <v>0</v>
      </c>
      <c r="J176" s="189">
        <f>J159*Données!$F$16</f>
        <v>0</v>
      </c>
      <c r="K176" s="189">
        <f>K159*Données!$F$16</f>
        <v>0</v>
      </c>
      <c r="L176" s="189">
        <f>L159*Données!$F$16</f>
        <v>0</v>
      </c>
      <c r="M176" s="189">
        <f>M159*Données!$F$16</f>
        <v>0</v>
      </c>
      <c r="N176" s="189">
        <f>N159*Données!$F$16</f>
        <v>0</v>
      </c>
      <c r="O176" s="189">
        <f>O159*Données!$F$16</f>
        <v>0</v>
      </c>
      <c r="P176" s="189">
        <f>P159*Données!$F$16</f>
        <v>0</v>
      </c>
      <c r="Q176" s="189">
        <f>Q159*Données!$F$16</f>
        <v>0</v>
      </c>
      <c r="R176" s="194">
        <f>R159*Données!$F$16</f>
        <v>0</v>
      </c>
    </row>
    <row r="177" spans="2:18" s="40" customFormat="1">
      <c r="B177" s="98" t="s">
        <v>8</v>
      </c>
      <c r="C177" s="193">
        <f>C160*Données!$F$16</f>
        <v>0</v>
      </c>
      <c r="D177" s="189">
        <f>D160*Données!$F$16</f>
        <v>0</v>
      </c>
      <c r="E177" s="189">
        <f>E160*Données!$F$16</f>
        <v>0</v>
      </c>
      <c r="F177" s="189">
        <f>F160*Données!$F$16</f>
        <v>0</v>
      </c>
      <c r="G177" s="189">
        <f>G160*Données!$F$16</f>
        <v>0</v>
      </c>
      <c r="H177" s="189">
        <f>H160*Données!$F$16</f>
        <v>0</v>
      </c>
      <c r="I177" s="189">
        <f>I160*Données!$F$16</f>
        <v>0</v>
      </c>
      <c r="J177" s="189">
        <f>J160*Données!$F$16</f>
        <v>0</v>
      </c>
      <c r="K177" s="189">
        <f>K160*Données!$F$16</f>
        <v>0</v>
      </c>
      <c r="L177" s="189">
        <f>L160*Données!$F$16</f>
        <v>0</v>
      </c>
      <c r="M177" s="189">
        <f>M160*Données!$F$16</f>
        <v>0</v>
      </c>
      <c r="N177" s="189">
        <f>N160*Données!$F$16</f>
        <v>0</v>
      </c>
      <c r="O177" s="189">
        <f>O160*Données!$F$16</f>
        <v>0</v>
      </c>
      <c r="P177" s="189">
        <f>P160*Données!$F$16</f>
        <v>0</v>
      </c>
      <c r="Q177" s="189">
        <f>Q160*Données!$F$16</f>
        <v>0</v>
      </c>
      <c r="R177" s="194">
        <f>R160*Données!$F$16</f>
        <v>0</v>
      </c>
    </row>
    <row r="178" spans="2:18" s="40" customFormat="1">
      <c r="B178" s="98" t="s">
        <v>9</v>
      </c>
      <c r="C178" s="193">
        <f>C161*Données!$F$16</f>
        <v>0</v>
      </c>
      <c r="D178" s="189">
        <f>D161*Données!$F$16</f>
        <v>0</v>
      </c>
      <c r="E178" s="189">
        <f>E161*Données!$F$16</f>
        <v>0</v>
      </c>
      <c r="F178" s="189">
        <f>F161*Données!$F$16</f>
        <v>0</v>
      </c>
      <c r="G178" s="189">
        <f>G161*Données!$F$16</f>
        <v>0</v>
      </c>
      <c r="H178" s="189">
        <f>H161*Données!$F$16</f>
        <v>0</v>
      </c>
      <c r="I178" s="189">
        <f>I161*Données!$F$16</f>
        <v>0</v>
      </c>
      <c r="J178" s="189">
        <f>J161*Données!$F$16</f>
        <v>0</v>
      </c>
      <c r="K178" s="189">
        <f>K161*Données!$F$16</f>
        <v>0</v>
      </c>
      <c r="L178" s="189">
        <f>L161*Données!$F$16</f>
        <v>0</v>
      </c>
      <c r="M178" s="189">
        <f>M161*Données!$F$16</f>
        <v>0</v>
      </c>
      <c r="N178" s="189">
        <f>N161*Données!$F$16</f>
        <v>0</v>
      </c>
      <c r="O178" s="189">
        <f>O161*Données!$F$16</f>
        <v>0</v>
      </c>
      <c r="P178" s="189">
        <f>P161*Données!$F$16</f>
        <v>0</v>
      </c>
      <c r="Q178" s="189">
        <f>Q161*Données!$F$16</f>
        <v>0</v>
      </c>
      <c r="R178" s="194">
        <f>R161*Données!$F$16</f>
        <v>0</v>
      </c>
    </row>
    <row r="179" spans="2:18" s="40" customFormat="1">
      <c r="B179" s="98" t="s">
        <v>10</v>
      </c>
      <c r="C179" s="193">
        <f>C162*Données!$F$16</f>
        <v>0</v>
      </c>
      <c r="D179" s="189">
        <f>D162*Données!$F$16</f>
        <v>0</v>
      </c>
      <c r="E179" s="189">
        <f>E162*Données!$F$16</f>
        <v>0</v>
      </c>
      <c r="F179" s="189">
        <f>F162*Données!$F$16</f>
        <v>0</v>
      </c>
      <c r="G179" s="189">
        <f>G162*Données!$F$16</f>
        <v>0</v>
      </c>
      <c r="H179" s="189">
        <f>H162*Données!$F$16</f>
        <v>0</v>
      </c>
      <c r="I179" s="189">
        <f>I162*Données!$F$16</f>
        <v>0</v>
      </c>
      <c r="J179" s="189">
        <f>J162*Données!$F$16</f>
        <v>0</v>
      </c>
      <c r="K179" s="189">
        <f>K162*Données!$F$16</f>
        <v>0</v>
      </c>
      <c r="L179" s="189">
        <f>L162*Données!$F$16</f>
        <v>0</v>
      </c>
      <c r="M179" s="189">
        <f>M162*Données!$F$16</f>
        <v>0</v>
      </c>
      <c r="N179" s="189">
        <f>N162*Données!$F$16</f>
        <v>0</v>
      </c>
      <c r="O179" s="189">
        <f>O162*Données!$F$16</f>
        <v>0</v>
      </c>
      <c r="P179" s="189">
        <f>P162*Données!$F$16</f>
        <v>0</v>
      </c>
      <c r="Q179" s="189">
        <f>Q162*Données!$F$16</f>
        <v>0</v>
      </c>
      <c r="R179" s="194">
        <f>R162*Données!$F$16</f>
        <v>0</v>
      </c>
    </row>
    <row r="180" spans="2:18" s="40" customFormat="1">
      <c r="B180" s="98" t="s">
        <v>11</v>
      </c>
      <c r="C180" s="193">
        <f>C163*Données!$F$16</f>
        <v>0</v>
      </c>
      <c r="D180" s="189">
        <f>D163*Données!$F$16</f>
        <v>0</v>
      </c>
      <c r="E180" s="189">
        <f>E163*Données!$F$16</f>
        <v>0</v>
      </c>
      <c r="F180" s="189">
        <f>F163*Données!$F$16</f>
        <v>0</v>
      </c>
      <c r="G180" s="189">
        <f>G163*Données!$F$16</f>
        <v>0</v>
      </c>
      <c r="H180" s="189">
        <f>H163*Données!$F$16</f>
        <v>0</v>
      </c>
      <c r="I180" s="189">
        <f>I163*Données!$F$16</f>
        <v>0</v>
      </c>
      <c r="J180" s="189">
        <f>J163*Données!$F$16</f>
        <v>0</v>
      </c>
      <c r="K180" s="189">
        <f>K163*Données!$F$16</f>
        <v>0</v>
      </c>
      <c r="L180" s="189">
        <f>L163*Données!$F$16</f>
        <v>0</v>
      </c>
      <c r="M180" s="189">
        <f>M163*Données!$F$16</f>
        <v>0</v>
      </c>
      <c r="N180" s="189">
        <f>N163*Données!$F$16</f>
        <v>0</v>
      </c>
      <c r="O180" s="189">
        <f>O163*Données!$F$16</f>
        <v>0</v>
      </c>
      <c r="P180" s="189">
        <f>P163*Données!$F$16</f>
        <v>0</v>
      </c>
      <c r="Q180" s="189">
        <f>Q163*Données!$F$16</f>
        <v>0</v>
      </c>
      <c r="R180" s="194">
        <f>R163*Données!$F$16</f>
        <v>0</v>
      </c>
    </row>
    <row r="181" spans="2:18" s="40" customFormat="1">
      <c r="B181" s="98" t="s">
        <v>12</v>
      </c>
      <c r="C181" s="193">
        <f>C164*Données!$F$16</f>
        <v>0</v>
      </c>
      <c r="D181" s="189">
        <f>D164*Données!$F$16</f>
        <v>0</v>
      </c>
      <c r="E181" s="189">
        <f>E164*Données!$F$16</f>
        <v>0</v>
      </c>
      <c r="F181" s="189">
        <f>F164*Données!$F$16</f>
        <v>0</v>
      </c>
      <c r="G181" s="189">
        <f>G164*Données!$F$16</f>
        <v>0</v>
      </c>
      <c r="H181" s="189">
        <f>H164*Données!$F$16</f>
        <v>0</v>
      </c>
      <c r="I181" s="189">
        <f>I164*Données!$F$16</f>
        <v>0</v>
      </c>
      <c r="J181" s="189">
        <f>J164*Données!$F$16</f>
        <v>0</v>
      </c>
      <c r="K181" s="189">
        <f>K164*Données!$F$16</f>
        <v>0</v>
      </c>
      <c r="L181" s="189">
        <f>L164*Données!$F$16</f>
        <v>0</v>
      </c>
      <c r="M181" s="189">
        <f>M164*Données!$F$16</f>
        <v>0</v>
      </c>
      <c r="N181" s="189">
        <f>N164*Données!$F$16</f>
        <v>0</v>
      </c>
      <c r="O181" s="189">
        <f>O164*Données!$F$16</f>
        <v>0</v>
      </c>
      <c r="P181" s="189">
        <f>P164*Données!$F$16</f>
        <v>0</v>
      </c>
      <c r="Q181" s="189">
        <f>Q164*Données!$F$16</f>
        <v>0</v>
      </c>
      <c r="R181" s="194">
        <f>R164*Données!$F$16</f>
        <v>0</v>
      </c>
    </row>
    <row r="182" spans="2:18" s="40" customFormat="1">
      <c r="B182" s="98" t="s">
        <v>13</v>
      </c>
      <c r="C182" s="193">
        <f>C165*Données!$F$16</f>
        <v>0</v>
      </c>
      <c r="D182" s="189">
        <f>D165*Données!$F$16</f>
        <v>0</v>
      </c>
      <c r="E182" s="189">
        <f>E165*Données!$F$16</f>
        <v>0</v>
      </c>
      <c r="F182" s="189">
        <f>F165*Données!$F$16</f>
        <v>0</v>
      </c>
      <c r="G182" s="189">
        <f>G165*Données!$F$16</f>
        <v>0</v>
      </c>
      <c r="H182" s="189">
        <f>H165*Données!$F$16</f>
        <v>0</v>
      </c>
      <c r="I182" s="189">
        <f>I165*Données!$F$16</f>
        <v>0</v>
      </c>
      <c r="J182" s="189">
        <f>J165*Données!$F$16</f>
        <v>0</v>
      </c>
      <c r="K182" s="189">
        <f>K165*Données!$F$16</f>
        <v>0</v>
      </c>
      <c r="L182" s="189">
        <f>L165*Données!$F$16</f>
        <v>0</v>
      </c>
      <c r="M182" s="189">
        <f>M165*Données!$F$16</f>
        <v>0</v>
      </c>
      <c r="N182" s="189">
        <f>N165*Données!$F$16</f>
        <v>0</v>
      </c>
      <c r="O182" s="189">
        <f>O165*Données!$F$16</f>
        <v>0</v>
      </c>
      <c r="P182" s="189">
        <f>P165*Données!$F$16</f>
        <v>0</v>
      </c>
      <c r="Q182" s="189">
        <f>Q165*Données!$F$16</f>
        <v>0</v>
      </c>
      <c r="R182" s="194">
        <f>R165*Données!$F$16</f>
        <v>0</v>
      </c>
    </row>
    <row r="183" spans="2:18" s="40" customFormat="1">
      <c r="B183" s="98" t="s">
        <v>14</v>
      </c>
      <c r="C183" s="193">
        <f>C166*Données!$F$16</f>
        <v>0</v>
      </c>
      <c r="D183" s="189">
        <f>D166*Données!$F$16</f>
        <v>0</v>
      </c>
      <c r="E183" s="189">
        <f>E166*Données!$F$16</f>
        <v>0</v>
      </c>
      <c r="F183" s="189">
        <f>F166*Données!$F$16</f>
        <v>0</v>
      </c>
      <c r="G183" s="189">
        <f>G166*Données!$F$16</f>
        <v>0</v>
      </c>
      <c r="H183" s="189">
        <f>H166*Données!$F$16</f>
        <v>0</v>
      </c>
      <c r="I183" s="189">
        <f>I166*Données!$F$16</f>
        <v>0</v>
      </c>
      <c r="J183" s="189">
        <f>J166*Données!$F$16</f>
        <v>0</v>
      </c>
      <c r="K183" s="189">
        <f>K166*Données!$F$16</f>
        <v>0</v>
      </c>
      <c r="L183" s="189">
        <f>L166*Données!$F$16</f>
        <v>0</v>
      </c>
      <c r="M183" s="189">
        <f>M166*Données!$F$16</f>
        <v>0</v>
      </c>
      <c r="N183" s="189">
        <f>N166*Données!$F$16</f>
        <v>0</v>
      </c>
      <c r="O183" s="189">
        <f>O166*Données!$F$16</f>
        <v>0</v>
      </c>
      <c r="P183" s="189">
        <f>P166*Données!$F$16</f>
        <v>0</v>
      </c>
      <c r="Q183" s="189">
        <f>Q166*Données!$F$16</f>
        <v>0</v>
      </c>
      <c r="R183" s="194">
        <f>R166*Données!$F$16</f>
        <v>0</v>
      </c>
    </row>
    <row r="184" spans="2:18" s="40" customFormat="1" ht="15.75" thickBot="1">
      <c r="B184" s="99" t="s">
        <v>15</v>
      </c>
      <c r="C184" s="193">
        <f>C167*Données!$F$16</f>
        <v>0</v>
      </c>
      <c r="D184" s="189">
        <f>D167*Données!$F$16</f>
        <v>0</v>
      </c>
      <c r="E184" s="189">
        <f>E167*Données!$F$16</f>
        <v>0</v>
      </c>
      <c r="F184" s="189">
        <f>F167*Données!$F$16</f>
        <v>0</v>
      </c>
      <c r="G184" s="189">
        <f>G167*Données!$F$16</f>
        <v>0</v>
      </c>
      <c r="H184" s="189">
        <f>H167*Données!$F$16</f>
        <v>0</v>
      </c>
      <c r="I184" s="189">
        <f>I167*Données!$F$16</f>
        <v>0</v>
      </c>
      <c r="J184" s="189">
        <f>J167*Données!$F$16</f>
        <v>0</v>
      </c>
      <c r="K184" s="189">
        <f>K167*Données!$F$16</f>
        <v>0</v>
      </c>
      <c r="L184" s="189">
        <f>L167*Données!$F$16</f>
        <v>0</v>
      </c>
      <c r="M184" s="189">
        <f>M167*Données!$F$16</f>
        <v>0</v>
      </c>
      <c r="N184" s="189">
        <f>N167*Données!$F$16</f>
        <v>0</v>
      </c>
      <c r="O184" s="189">
        <f>O167*Données!$F$16</f>
        <v>0</v>
      </c>
      <c r="P184" s="189">
        <f>P167*Données!$F$16</f>
        <v>0</v>
      </c>
      <c r="Q184" s="189">
        <f>Q167*Données!$F$16</f>
        <v>0</v>
      </c>
      <c r="R184" s="194">
        <f>R167*Données!$F$16</f>
        <v>0</v>
      </c>
    </row>
    <row r="185" spans="2:18" s="40" customFormat="1" ht="15.75" thickBot="1">
      <c r="B185" s="140" t="s">
        <v>60</v>
      </c>
      <c r="C185" s="195">
        <f>SUM(C173:C184)</f>
        <v>0</v>
      </c>
      <c r="D185" s="52">
        <f t="shared" ref="D185:R185" si="99">SUM(D173:D184)</f>
        <v>0</v>
      </c>
      <c r="E185" s="52">
        <f t="shared" si="99"/>
        <v>0</v>
      </c>
      <c r="F185" s="52">
        <f t="shared" si="99"/>
        <v>0</v>
      </c>
      <c r="G185" s="52">
        <f t="shared" si="99"/>
        <v>0</v>
      </c>
      <c r="H185" s="52">
        <f t="shared" si="99"/>
        <v>0</v>
      </c>
      <c r="I185" s="52">
        <f t="shared" si="99"/>
        <v>0</v>
      </c>
      <c r="J185" s="52">
        <f t="shared" si="99"/>
        <v>0</v>
      </c>
      <c r="K185" s="52">
        <f t="shared" si="99"/>
        <v>0</v>
      </c>
      <c r="L185" s="52">
        <f t="shared" si="99"/>
        <v>0</v>
      </c>
      <c r="M185" s="52">
        <f t="shared" si="99"/>
        <v>0</v>
      </c>
      <c r="N185" s="52">
        <f t="shared" si="99"/>
        <v>0</v>
      </c>
      <c r="O185" s="52">
        <f t="shared" si="99"/>
        <v>0</v>
      </c>
      <c r="P185" s="52">
        <f t="shared" si="99"/>
        <v>0</v>
      </c>
      <c r="Q185" s="52">
        <f t="shared" si="99"/>
        <v>0</v>
      </c>
      <c r="R185" s="196">
        <f t="shared" si="99"/>
        <v>0</v>
      </c>
    </row>
    <row r="186" spans="2:18" s="40" customFormat="1" ht="15.75" thickBot="1">
      <c r="B186" s="635" t="s">
        <v>63</v>
      </c>
      <c r="C186" s="636" t="s">
        <v>16</v>
      </c>
      <c r="D186" s="637" t="e">
        <f>-(1-D185/C185)</f>
        <v>#DIV/0!</v>
      </c>
      <c r="E186" s="637" t="e">
        <f t="shared" ref="E186" si="100">-(1-E185/D185)</f>
        <v>#DIV/0!</v>
      </c>
      <c r="F186" s="637" t="e">
        <f>-(1-F185/E185)</f>
        <v>#DIV/0!</v>
      </c>
      <c r="G186" s="637" t="e">
        <f t="shared" ref="G186" si="101">-(1-G185/F185)</f>
        <v>#DIV/0!</v>
      </c>
      <c r="H186" s="637" t="e">
        <f t="shared" ref="H186" si="102">-(1-H185/G185)</f>
        <v>#DIV/0!</v>
      </c>
      <c r="I186" s="637" t="e">
        <f t="shared" ref="I186" si="103">-(1-I185/H185)</f>
        <v>#DIV/0!</v>
      </c>
      <c r="J186" s="637" t="e">
        <f t="shared" ref="J186" si="104">-(1-J185/I185)</f>
        <v>#DIV/0!</v>
      </c>
      <c r="K186" s="637" t="e">
        <f t="shared" ref="K186" si="105">-(1-K185/J185)</f>
        <v>#DIV/0!</v>
      </c>
      <c r="L186" s="637" t="e">
        <f t="shared" ref="L186" si="106">-(1-L185/K185)</f>
        <v>#DIV/0!</v>
      </c>
      <c r="M186" s="637" t="e">
        <f t="shared" ref="M186" si="107">-(1-M185/L185)</f>
        <v>#DIV/0!</v>
      </c>
      <c r="N186" s="637" t="e">
        <f t="shared" ref="N186" si="108">-(1-N185/M185)</f>
        <v>#DIV/0!</v>
      </c>
      <c r="O186" s="637" t="e">
        <f t="shared" ref="O186" si="109">-(1-O185/N185)</f>
        <v>#DIV/0!</v>
      </c>
      <c r="P186" s="637" t="e">
        <f t="shared" ref="P186" si="110">-(1-P185/O185)</f>
        <v>#DIV/0!</v>
      </c>
      <c r="Q186" s="637" t="e">
        <f t="shared" ref="Q186" si="111">-(1-Q185/P185)</f>
        <v>#DIV/0!</v>
      </c>
      <c r="R186" s="638" t="e">
        <f t="shared" ref="R186" si="112">-(1-R185/Q185)</f>
        <v>#DIV/0!</v>
      </c>
    </row>
    <row r="187" spans="2:18" s="40" customFormat="1">
      <c r="B187" s="691" t="s">
        <v>285</v>
      </c>
      <c r="C187" s="691"/>
      <c r="D187" s="691"/>
      <c r="E187" s="691"/>
      <c r="F187" s="12"/>
      <c r="G187" s="12"/>
      <c r="H187" s="12"/>
      <c r="I187" s="12"/>
      <c r="J187" s="12"/>
      <c r="K187" s="12"/>
      <c r="L187" s="12"/>
      <c r="M187" s="12"/>
      <c r="N187" s="12"/>
      <c r="O187" s="12"/>
      <c r="P187" s="12"/>
      <c r="Q187" s="12"/>
      <c r="R187" s="12"/>
    </row>
    <row r="188" spans="2:18" s="40" customFormat="1" ht="15.75" thickBot="1">
      <c r="B188" s="12"/>
      <c r="C188" s="12"/>
      <c r="D188" s="12"/>
      <c r="E188" s="12"/>
      <c r="F188" s="12"/>
      <c r="G188" s="12"/>
      <c r="H188" s="12"/>
      <c r="I188" s="12"/>
      <c r="J188" s="12"/>
      <c r="K188" s="12"/>
      <c r="L188" s="12"/>
      <c r="M188" s="12"/>
      <c r="N188" s="12"/>
      <c r="O188" s="12"/>
      <c r="P188" s="12"/>
      <c r="Q188" s="12"/>
      <c r="R188" s="133"/>
    </row>
    <row r="189" spans="2:18" s="40" customFormat="1" ht="15.75" thickBot="1">
      <c r="B189" s="1158" t="s">
        <v>144</v>
      </c>
      <c r="C189" s="1159"/>
      <c r="D189" s="1159"/>
      <c r="E189" s="1159"/>
      <c r="F189" s="1159"/>
      <c r="G189" s="1159"/>
      <c r="H189" s="1159"/>
      <c r="I189" s="1159"/>
      <c r="J189" s="1159"/>
      <c r="K189" s="1159"/>
      <c r="L189" s="1159"/>
      <c r="M189" s="1159"/>
      <c r="N189" s="1159"/>
      <c r="O189" s="1159"/>
      <c r="P189" s="1159"/>
      <c r="Q189" s="1159"/>
      <c r="R189" s="1160"/>
    </row>
    <row r="190" spans="2:18" s="40" customFormat="1" ht="15.75" thickBot="1">
      <c r="B190" s="33" t="s">
        <v>44</v>
      </c>
      <c r="C190" s="143">
        <v>2010</v>
      </c>
      <c r="D190" s="144">
        <v>2011</v>
      </c>
      <c r="E190" s="144">
        <v>2012</v>
      </c>
      <c r="F190" s="144">
        <v>2013</v>
      </c>
      <c r="G190" s="144">
        <v>2014</v>
      </c>
      <c r="H190" s="144">
        <v>2015</v>
      </c>
      <c r="I190" s="144">
        <v>2016</v>
      </c>
      <c r="J190" s="144">
        <v>2017</v>
      </c>
      <c r="K190" s="144">
        <v>2018</v>
      </c>
      <c r="L190" s="144">
        <v>2019</v>
      </c>
      <c r="M190" s="144">
        <v>2020</v>
      </c>
      <c r="N190" s="144">
        <v>2021</v>
      </c>
      <c r="O190" s="144">
        <v>2022</v>
      </c>
      <c r="P190" s="144">
        <v>2023</v>
      </c>
      <c r="Q190" s="144">
        <v>2024</v>
      </c>
      <c r="R190" s="145">
        <v>2025</v>
      </c>
    </row>
    <row r="191" spans="2:18" s="40" customFormat="1">
      <c r="B191" s="97" t="s">
        <v>4</v>
      </c>
      <c r="C191" s="509">
        <v>0</v>
      </c>
      <c r="D191" s="510">
        <v>0</v>
      </c>
      <c r="E191" s="510">
        <v>0</v>
      </c>
      <c r="F191" s="510">
        <v>0</v>
      </c>
      <c r="G191" s="510">
        <v>0</v>
      </c>
      <c r="H191" s="510">
        <v>0</v>
      </c>
      <c r="I191" s="510">
        <v>0</v>
      </c>
      <c r="J191" s="510">
        <v>0</v>
      </c>
      <c r="K191" s="510">
        <v>0</v>
      </c>
      <c r="L191" s="510">
        <v>0</v>
      </c>
      <c r="M191" s="510">
        <v>0</v>
      </c>
      <c r="N191" s="510">
        <v>0</v>
      </c>
      <c r="O191" s="510">
        <v>0</v>
      </c>
      <c r="P191" s="510">
        <v>0</v>
      </c>
      <c r="Q191" s="510">
        <v>0</v>
      </c>
      <c r="R191" s="503">
        <v>0</v>
      </c>
    </row>
    <row r="192" spans="2:18" s="40" customFormat="1">
      <c r="B192" s="98" t="s">
        <v>5</v>
      </c>
      <c r="C192" s="436">
        <v>0</v>
      </c>
      <c r="D192" s="437">
        <v>0</v>
      </c>
      <c r="E192" s="437">
        <v>0</v>
      </c>
      <c r="F192" s="437">
        <v>0</v>
      </c>
      <c r="G192" s="437">
        <v>0</v>
      </c>
      <c r="H192" s="437">
        <v>0</v>
      </c>
      <c r="I192" s="437">
        <v>0</v>
      </c>
      <c r="J192" s="437">
        <v>0</v>
      </c>
      <c r="K192" s="437">
        <v>0</v>
      </c>
      <c r="L192" s="437">
        <v>0</v>
      </c>
      <c r="M192" s="437">
        <v>0</v>
      </c>
      <c r="N192" s="437">
        <v>0</v>
      </c>
      <c r="O192" s="437">
        <v>0</v>
      </c>
      <c r="P192" s="437">
        <v>0</v>
      </c>
      <c r="Q192" s="437">
        <v>0</v>
      </c>
      <c r="R192" s="505">
        <v>0</v>
      </c>
    </row>
    <row r="193" spans="2:29" s="40" customFormat="1">
      <c r="B193" s="98" t="s">
        <v>6</v>
      </c>
      <c r="C193" s="436">
        <v>0</v>
      </c>
      <c r="D193" s="437">
        <v>0</v>
      </c>
      <c r="E193" s="437">
        <v>0</v>
      </c>
      <c r="F193" s="437">
        <v>0</v>
      </c>
      <c r="G193" s="437">
        <v>0</v>
      </c>
      <c r="H193" s="437">
        <v>0</v>
      </c>
      <c r="I193" s="437">
        <v>0</v>
      </c>
      <c r="J193" s="437">
        <v>0</v>
      </c>
      <c r="K193" s="437">
        <v>0</v>
      </c>
      <c r="L193" s="437">
        <v>0</v>
      </c>
      <c r="M193" s="437">
        <v>0</v>
      </c>
      <c r="N193" s="437">
        <v>0</v>
      </c>
      <c r="O193" s="437">
        <v>0</v>
      </c>
      <c r="P193" s="437">
        <v>0</v>
      </c>
      <c r="Q193" s="437">
        <v>0</v>
      </c>
      <c r="R193" s="505">
        <v>0</v>
      </c>
    </row>
    <row r="194" spans="2:29" s="40" customFormat="1">
      <c r="B194" s="98" t="s">
        <v>7</v>
      </c>
      <c r="C194" s="436">
        <v>0</v>
      </c>
      <c r="D194" s="437">
        <v>0</v>
      </c>
      <c r="E194" s="437">
        <v>0</v>
      </c>
      <c r="F194" s="437">
        <v>0</v>
      </c>
      <c r="G194" s="437">
        <v>0</v>
      </c>
      <c r="H194" s="437">
        <v>0</v>
      </c>
      <c r="I194" s="437">
        <v>0</v>
      </c>
      <c r="J194" s="437">
        <v>0</v>
      </c>
      <c r="K194" s="437">
        <v>0</v>
      </c>
      <c r="L194" s="437">
        <v>0</v>
      </c>
      <c r="M194" s="437">
        <v>0</v>
      </c>
      <c r="N194" s="437">
        <v>0</v>
      </c>
      <c r="O194" s="437">
        <v>0</v>
      </c>
      <c r="P194" s="437">
        <v>0</v>
      </c>
      <c r="Q194" s="437">
        <v>0</v>
      </c>
      <c r="R194" s="505">
        <v>0</v>
      </c>
    </row>
    <row r="195" spans="2:29" s="40" customFormat="1">
      <c r="B195" s="98" t="s">
        <v>8</v>
      </c>
      <c r="C195" s="436">
        <v>0</v>
      </c>
      <c r="D195" s="437">
        <v>0</v>
      </c>
      <c r="E195" s="437">
        <v>0</v>
      </c>
      <c r="F195" s="437">
        <v>0</v>
      </c>
      <c r="G195" s="437">
        <v>0</v>
      </c>
      <c r="H195" s="437">
        <v>0</v>
      </c>
      <c r="I195" s="437">
        <v>0</v>
      </c>
      <c r="J195" s="437">
        <v>0</v>
      </c>
      <c r="K195" s="437">
        <v>0</v>
      </c>
      <c r="L195" s="437">
        <v>0</v>
      </c>
      <c r="M195" s="437">
        <v>0</v>
      </c>
      <c r="N195" s="437">
        <v>0</v>
      </c>
      <c r="O195" s="437">
        <v>0</v>
      </c>
      <c r="P195" s="437">
        <v>0</v>
      </c>
      <c r="Q195" s="437">
        <v>0</v>
      </c>
      <c r="R195" s="505">
        <v>0</v>
      </c>
    </row>
    <row r="196" spans="2:29" s="40" customFormat="1">
      <c r="B196" s="98" t="s">
        <v>9</v>
      </c>
      <c r="C196" s="436">
        <v>0</v>
      </c>
      <c r="D196" s="437">
        <v>0</v>
      </c>
      <c r="E196" s="437">
        <v>0</v>
      </c>
      <c r="F196" s="437">
        <v>0</v>
      </c>
      <c r="G196" s="437">
        <v>0</v>
      </c>
      <c r="H196" s="437">
        <v>0</v>
      </c>
      <c r="I196" s="437">
        <v>0</v>
      </c>
      <c r="J196" s="437">
        <v>0</v>
      </c>
      <c r="K196" s="437">
        <v>0</v>
      </c>
      <c r="L196" s="437">
        <v>0</v>
      </c>
      <c r="M196" s="437">
        <v>0</v>
      </c>
      <c r="N196" s="437">
        <v>0</v>
      </c>
      <c r="O196" s="437">
        <v>0</v>
      </c>
      <c r="P196" s="437">
        <v>0</v>
      </c>
      <c r="Q196" s="437">
        <v>0</v>
      </c>
      <c r="R196" s="505">
        <v>0</v>
      </c>
    </row>
    <row r="197" spans="2:29" s="40" customFormat="1">
      <c r="B197" s="98" t="s">
        <v>10</v>
      </c>
      <c r="C197" s="436">
        <v>0</v>
      </c>
      <c r="D197" s="437">
        <v>0</v>
      </c>
      <c r="E197" s="437">
        <v>0</v>
      </c>
      <c r="F197" s="437">
        <v>0</v>
      </c>
      <c r="G197" s="437">
        <v>0</v>
      </c>
      <c r="H197" s="437">
        <v>0</v>
      </c>
      <c r="I197" s="437">
        <v>0</v>
      </c>
      <c r="J197" s="437">
        <v>0</v>
      </c>
      <c r="K197" s="437">
        <v>0</v>
      </c>
      <c r="L197" s="437">
        <v>0</v>
      </c>
      <c r="M197" s="437">
        <v>0</v>
      </c>
      <c r="N197" s="437">
        <v>0</v>
      </c>
      <c r="O197" s="437">
        <v>0</v>
      </c>
      <c r="P197" s="437">
        <v>0</v>
      </c>
      <c r="Q197" s="437">
        <v>0</v>
      </c>
      <c r="R197" s="505">
        <v>0</v>
      </c>
    </row>
    <row r="198" spans="2:29" s="40" customFormat="1">
      <c r="B198" s="98" t="s">
        <v>11</v>
      </c>
      <c r="C198" s="436">
        <v>0</v>
      </c>
      <c r="D198" s="437">
        <v>0</v>
      </c>
      <c r="E198" s="437">
        <v>0</v>
      </c>
      <c r="F198" s="437">
        <v>0</v>
      </c>
      <c r="G198" s="437">
        <v>0</v>
      </c>
      <c r="H198" s="437">
        <v>0</v>
      </c>
      <c r="I198" s="437">
        <v>0</v>
      </c>
      <c r="J198" s="437">
        <v>0</v>
      </c>
      <c r="K198" s="437">
        <v>0</v>
      </c>
      <c r="L198" s="437">
        <v>0</v>
      </c>
      <c r="M198" s="437">
        <v>0</v>
      </c>
      <c r="N198" s="437">
        <v>0</v>
      </c>
      <c r="O198" s="437">
        <v>0</v>
      </c>
      <c r="P198" s="437">
        <v>0</v>
      </c>
      <c r="Q198" s="437">
        <v>0</v>
      </c>
      <c r="R198" s="505">
        <v>0</v>
      </c>
    </row>
    <row r="199" spans="2:29" s="40" customFormat="1">
      <c r="B199" s="98" t="s">
        <v>12</v>
      </c>
      <c r="C199" s="436">
        <v>0</v>
      </c>
      <c r="D199" s="437">
        <v>0</v>
      </c>
      <c r="E199" s="437">
        <v>0</v>
      </c>
      <c r="F199" s="437">
        <v>0</v>
      </c>
      <c r="G199" s="437">
        <v>0</v>
      </c>
      <c r="H199" s="437">
        <v>0</v>
      </c>
      <c r="I199" s="437">
        <v>0</v>
      </c>
      <c r="J199" s="437">
        <v>0</v>
      </c>
      <c r="K199" s="437">
        <v>0</v>
      </c>
      <c r="L199" s="437">
        <v>0</v>
      </c>
      <c r="M199" s="437">
        <v>0</v>
      </c>
      <c r="N199" s="437">
        <v>0</v>
      </c>
      <c r="O199" s="437">
        <v>0</v>
      </c>
      <c r="P199" s="437">
        <v>0</v>
      </c>
      <c r="Q199" s="437">
        <v>0</v>
      </c>
      <c r="R199" s="505">
        <v>0</v>
      </c>
    </row>
    <row r="200" spans="2:29" s="40" customFormat="1">
      <c r="B200" s="98" t="s">
        <v>13</v>
      </c>
      <c r="C200" s="436">
        <v>0</v>
      </c>
      <c r="D200" s="437">
        <v>0</v>
      </c>
      <c r="E200" s="437">
        <v>0</v>
      </c>
      <c r="F200" s="437">
        <v>0</v>
      </c>
      <c r="G200" s="437">
        <v>0</v>
      </c>
      <c r="H200" s="437">
        <v>0</v>
      </c>
      <c r="I200" s="437">
        <v>0</v>
      </c>
      <c r="J200" s="437">
        <v>0</v>
      </c>
      <c r="K200" s="437">
        <v>0</v>
      </c>
      <c r="L200" s="437">
        <v>0</v>
      </c>
      <c r="M200" s="437">
        <v>0</v>
      </c>
      <c r="N200" s="437">
        <v>0</v>
      </c>
      <c r="O200" s="437">
        <v>0</v>
      </c>
      <c r="P200" s="437">
        <v>0</v>
      </c>
      <c r="Q200" s="437">
        <v>0</v>
      </c>
      <c r="R200" s="505">
        <v>0</v>
      </c>
    </row>
    <row r="201" spans="2:29" s="40" customFormat="1">
      <c r="B201" s="98" t="s">
        <v>14</v>
      </c>
      <c r="C201" s="436">
        <v>0</v>
      </c>
      <c r="D201" s="437">
        <v>0</v>
      </c>
      <c r="E201" s="437">
        <v>0</v>
      </c>
      <c r="F201" s="437">
        <v>0</v>
      </c>
      <c r="G201" s="437">
        <v>0</v>
      </c>
      <c r="H201" s="437">
        <v>0</v>
      </c>
      <c r="I201" s="437">
        <v>0</v>
      </c>
      <c r="J201" s="437">
        <v>0</v>
      </c>
      <c r="K201" s="437">
        <v>0</v>
      </c>
      <c r="L201" s="437">
        <v>0</v>
      </c>
      <c r="M201" s="437">
        <v>0</v>
      </c>
      <c r="N201" s="437">
        <v>0</v>
      </c>
      <c r="O201" s="437">
        <v>0</v>
      </c>
      <c r="P201" s="437">
        <v>0</v>
      </c>
      <c r="Q201" s="437">
        <v>0</v>
      </c>
      <c r="R201" s="505">
        <v>0</v>
      </c>
    </row>
    <row r="202" spans="2:29" s="40" customFormat="1" ht="15.75" thickBot="1">
      <c r="B202" s="99" t="s">
        <v>15</v>
      </c>
      <c r="C202" s="436">
        <v>0</v>
      </c>
      <c r="D202" s="511">
        <v>0</v>
      </c>
      <c r="E202" s="511">
        <v>0</v>
      </c>
      <c r="F202" s="511">
        <v>0</v>
      </c>
      <c r="G202" s="511">
        <v>0</v>
      </c>
      <c r="H202" s="511">
        <v>0</v>
      </c>
      <c r="I202" s="511">
        <v>0</v>
      </c>
      <c r="J202" s="511">
        <v>0</v>
      </c>
      <c r="K202" s="511">
        <v>0</v>
      </c>
      <c r="L202" s="511">
        <v>0</v>
      </c>
      <c r="M202" s="511">
        <v>0</v>
      </c>
      <c r="N202" s="511">
        <v>0</v>
      </c>
      <c r="O202" s="511">
        <v>0</v>
      </c>
      <c r="P202" s="511">
        <v>0</v>
      </c>
      <c r="Q202" s="511">
        <v>0</v>
      </c>
      <c r="R202" s="507">
        <v>0</v>
      </c>
    </row>
    <row r="203" spans="2:29" s="40" customFormat="1" ht="15.75" thickBot="1">
      <c r="B203" s="140" t="s">
        <v>67</v>
      </c>
      <c r="C203" s="195">
        <f>SUM(C191:C202)</f>
        <v>0</v>
      </c>
      <c r="D203" s="52">
        <f t="shared" ref="D203:R203" si="113">SUM(D191:D202)</f>
        <v>0</v>
      </c>
      <c r="E203" s="52">
        <f t="shared" si="113"/>
        <v>0</v>
      </c>
      <c r="F203" s="52">
        <f t="shared" si="113"/>
        <v>0</v>
      </c>
      <c r="G203" s="52">
        <f t="shared" si="113"/>
        <v>0</v>
      </c>
      <c r="H203" s="52">
        <f t="shared" si="113"/>
        <v>0</v>
      </c>
      <c r="I203" s="52">
        <f t="shared" si="113"/>
        <v>0</v>
      </c>
      <c r="J203" s="52">
        <f t="shared" si="113"/>
        <v>0</v>
      </c>
      <c r="K203" s="52">
        <f t="shared" si="113"/>
        <v>0</v>
      </c>
      <c r="L203" s="52">
        <f t="shared" si="113"/>
        <v>0</v>
      </c>
      <c r="M203" s="52">
        <f t="shared" si="113"/>
        <v>0</v>
      </c>
      <c r="N203" s="52">
        <f t="shared" si="113"/>
        <v>0</v>
      </c>
      <c r="O203" s="52">
        <f t="shared" si="113"/>
        <v>0</v>
      </c>
      <c r="P203" s="52">
        <f t="shared" si="113"/>
        <v>0</v>
      </c>
      <c r="Q203" s="52">
        <f t="shared" si="113"/>
        <v>0</v>
      </c>
      <c r="R203" s="196">
        <f t="shared" si="113"/>
        <v>0</v>
      </c>
    </row>
    <row r="204" spans="2:29" s="40" customFormat="1" ht="15.75" thickBot="1">
      <c r="B204" s="635" t="s">
        <v>63</v>
      </c>
      <c r="C204" s="636" t="s">
        <v>16</v>
      </c>
      <c r="D204" s="637" t="e">
        <f>-(1-D203/C203)</f>
        <v>#DIV/0!</v>
      </c>
      <c r="E204" s="637" t="e">
        <f t="shared" ref="E204" si="114">-(1-E203/D203)</f>
        <v>#DIV/0!</v>
      </c>
      <c r="F204" s="637" t="e">
        <f>-(1-F203/E203)</f>
        <v>#DIV/0!</v>
      </c>
      <c r="G204" s="637" t="e">
        <f t="shared" ref="G204" si="115">-(1-G203/F203)</f>
        <v>#DIV/0!</v>
      </c>
      <c r="H204" s="637" t="e">
        <f t="shared" ref="H204" si="116">-(1-H203/G203)</f>
        <v>#DIV/0!</v>
      </c>
      <c r="I204" s="637" t="e">
        <f t="shared" ref="I204" si="117">-(1-I203/H203)</f>
        <v>#DIV/0!</v>
      </c>
      <c r="J204" s="637" t="e">
        <f t="shared" ref="J204" si="118">-(1-J203/I203)</f>
        <v>#DIV/0!</v>
      </c>
      <c r="K204" s="637" t="e">
        <f t="shared" ref="K204" si="119">-(1-K203/J203)</f>
        <v>#DIV/0!</v>
      </c>
      <c r="L204" s="637" t="e">
        <f t="shared" ref="L204" si="120">-(1-L203/K203)</f>
        <v>#DIV/0!</v>
      </c>
      <c r="M204" s="637" t="e">
        <f t="shared" ref="M204" si="121">-(1-M203/L203)</f>
        <v>#DIV/0!</v>
      </c>
      <c r="N204" s="637" t="e">
        <f t="shared" ref="N204" si="122">-(1-N203/M203)</f>
        <v>#DIV/0!</v>
      </c>
      <c r="O204" s="637" t="e">
        <f t="shared" ref="O204" si="123">-(1-O203/N203)</f>
        <v>#DIV/0!</v>
      </c>
      <c r="P204" s="637" t="e">
        <f t="shared" ref="P204" si="124">-(1-P203/O203)</f>
        <v>#DIV/0!</v>
      </c>
      <c r="Q204" s="637" t="e">
        <f t="shared" ref="Q204" si="125">-(1-Q203/P203)</f>
        <v>#DIV/0!</v>
      </c>
      <c r="R204" s="638" t="e">
        <f t="shared" ref="R204" si="126">-(1-R203/Q203)</f>
        <v>#DIV/0!</v>
      </c>
    </row>
    <row r="205" spans="2:29" s="40" customFormat="1">
      <c r="B205" s="700"/>
      <c r="C205" s="700"/>
      <c r="D205" s="700"/>
      <c r="E205" s="700"/>
      <c r="F205" s="12"/>
      <c r="G205" s="12"/>
      <c r="H205" s="12"/>
      <c r="I205" s="12"/>
      <c r="J205" s="12"/>
      <c r="K205" s="12"/>
      <c r="L205" s="12"/>
      <c r="M205" s="12"/>
      <c r="N205" s="12"/>
      <c r="O205" s="12"/>
      <c r="P205" s="12"/>
      <c r="Q205" s="12"/>
      <c r="R205" s="12"/>
    </row>
    <row r="206" spans="2:29" s="40" customFormat="1" ht="15.75" thickBot="1">
      <c r="B206" s="142"/>
      <c r="C206" s="142"/>
      <c r="D206" s="142"/>
      <c r="E206" s="142"/>
      <c r="F206" s="142"/>
      <c r="G206" s="142"/>
      <c r="H206" s="142"/>
      <c r="I206" s="142"/>
      <c r="J206" s="142"/>
      <c r="K206" s="142"/>
      <c r="L206" s="142"/>
      <c r="M206" s="142"/>
      <c r="N206" s="142"/>
      <c r="O206" s="142"/>
      <c r="P206" s="142"/>
      <c r="Q206" s="142"/>
      <c r="R206" s="142"/>
    </row>
    <row r="207" spans="2:29" s="40" customFormat="1" ht="15.75" thickBot="1">
      <c r="B207" s="1158" t="s">
        <v>163</v>
      </c>
      <c r="C207" s="1159"/>
      <c r="D207" s="1159"/>
      <c r="E207" s="1159"/>
      <c r="F207" s="1159"/>
      <c r="G207" s="1159"/>
      <c r="H207" s="1159"/>
      <c r="I207" s="1159"/>
      <c r="J207" s="1159"/>
      <c r="K207" s="1159"/>
      <c r="L207" s="1159"/>
      <c r="M207" s="1159"/>
      <c r="N207" s="1159"/>
      <c r="O207" s="1159"/>
      <c r="P207" s="1159"/>
      <c r="Q207" s="1159"/>
      <c r="R207" s="1160"/>
      <c r="S207" s="199"/>
      <c r="T207" s="199"/>
      <c r="U207" s="199"/>
      <c r="V207" s="199"/>
      <c r="W207" s="199"/>
      <c r="X207" s="199"/>
      <c r="Y207" s="199"/>
      <c r="Z207" s="199"/>
      <c r="AA207" s="199"/>
      <c r="AB207" s="199"/>
      <c r="AC207" s="199"/>
    </row>
    <row r="208" spans="2:29" s="40" customFormat="1" ht="15.75" thickBot="1">
      <c r="B208" s="34" t="s">
        <v>45</v>
      </c>
      <c r="C208" s="143">
        <v>2010</v>
      </c>
      <c r="D208" s="144">
        <v>2011</v>
      </c>
      <c r="E208" s="144">
        <v>2012</v>
      </c>
      <c r="F208" s="144">
        <v>2013</v>
      </c>
      <c r="G208" s="144">
        <v>2014</v>
      </c>
      <c r="H208" s="144">
        <v>2015</v>
      </c>
      <c r="I208" s="144">
        <v>2016</v>
      </c>
      <c r="J208" s="144">
        <v>2017</v>
      </c>
      <c r="K208" s="144">
        <v>2018</v>
      </c>
      <c r="L208" s="144">
        <v>2019</v>
      </c>
      <c r="M208" s="144">
        <v>2020</v>
      </c>
      <c r="N208" s="144">
        <v>2021</v>
      </c>
      <c r="O208" s="144">
        <v>2022</v>
      </c>
      <c r="P208" s="144">
        <v>2023</v>
      </c>
      <c r="Q208" s="144">
        <v>2024</v>
      </c>
      <c r="R208" s="145">
        <v>2025</v>
      </c>
      <c r="S208" s="199"/>
      <c r="T208" s="199"/>
      <c r="U208" s="199"/>
      <c r="V208" s="199"/>
      <c r="W208" s="199"/>
      <c r="X208" s="199"/>
      <c r="Y208" s="199"/>
      <c r="Z208" s="199"/>
      <c r="AA208" s="199"/>
      <c r="AB208" s="199"/>
      <c r="AC208" s="199"/>
    </row>
    <row r="209" spans="2:29" s="40" customFormat="1">
      <c r="B209" s="97" t="s">
        <v>4</v>
      </c>
      <c r="C209" s="293">
        <f>IF(OR(C173=0,C191=0),0,C191/C173)</f>
        <v>0</v>
      </c>
      <c r="D209" s="589">
        <f t="shared" ref="D209:R209" si="127">IF(OR(D173=0,D191=0),0,D191/D173)</f>
        <v>0</v>
      </c>
      <c r="E209" s="589">
        <f t="shared" si="127"/>
        <v>0</v>
      </c>
      <c r="F209" s="589">
        <f t="shared" si="127"/>
        <v>0</v>
      </c>
      <c r="G209" s="589">
        <f t="shared" si="127"/>
        <v>0</v>
      </c>
      <c r="H209" s="589">
        <f t="shared" si="127"/>
        <v>0</v>
      </c>
      <c r="I209" s="589">
        <f t="shared" si="127"/>
        <v>0</v>
      </c>
      <c r="J209" s="589">
        <f t="shared" si="127"/>
        <v>0</v>
      </c>
      <c r="K209" s="589">
        <f t="shared" si="127"/>
        <v>0</v>
      </c>
      <c r="L209" s="589">
        <f t="shared" si="127"/>
        <v>0</v>
      </c>
      <c r="M209" s="589">
        <f t="shared" si="127"/>
        <v>0</v>
      </c>
      <c r="N209" s="589">
        <f t="shared" si="127"/>
        <v>0</v>
      </c>
      <c r="O209" s="589">
        <f t="shared" si="127"/>
        <v>0</v>
      </c>
      <c r="P209" s="589">
        <f t="shared" si="127"/>
        <v>0</v>
      </c>
      <c r="Q209" s="589">
        <f t="shared" si="127"/>
        <v>0</v>
      </c>
      <c r="R209" s="590">
        <f t="shared" si="127"/>
        <v>0</v>
      </c>
      <c r="S209" s="199"/>
      <c r="T209" s="199"/>
      <c r="U209" s="199"/>
      <c r="V209" s="199"/>
      <c r="W209" s="199"/>
      <c r="X209" s="199"/>
      <c r="Y209" s="199"/>
      <c r="Z209" s="199"/>
      <c r="AA209" s="199"/>
      <c r="AB209" s="199"/>
      <c r="AC209" s="199"/>
    </row>
    <row r="210" spans="2:29" s="40" customFormat="1">
      <c r="B210" s="98" t="s">
        <v>5</v>
      </c>
      <c r="C210" s="591">
        <f t="shared" ref="C210:R210" si="128">IF(OR(C174=0,C192=0),0,C192/C174)</f>
        <v>0</v>
      </c>
      <c r="D210" s="588">
        <f t="shared" si="128"/>
        <v>0</v>
      </c>
      <c r="E210" s="588">
        <f t="shared" si="128"/>
        <v>0</v>
      </c>
      <c r="F210" s="588">
        <f t="shared" si="128"/>
        <v>0</v>
      </c>
      <c r="G210" s="588">
        <f t="shared" si="128"/>
        <v>0</v>
      </c>
      <c r="H210" s="588">
        <f t="shared" si="128"/>
        <v>0</v>
      </c>
      <c r="I210" s="588">
        <f t="shared" si="128"/>
        <v>0</v>
      </c>
      <c r="J210" s="588">
        <f t="shared" si="128"/>
        <v>0</v>
      </c>
      <c r="K210" s="588">
        <f t="shared" si="128"/>
        <v>0</v>
      </c>
      <c r="L210" s="588">
        <f t="shared" si="128"/>
        <v>0</v>
      </c>
      <c r="M210" s="588">
        <f t="shared" si="128"/>
        <v>0</v>
      </c>
      <c r="N210" s="588">
        <f t="shared" si="128"/>
        <v>0</v>
      </c>
      <c r="O210" s="588">
        <f t="shared" si="128"/>
        <v>0</v>
      </c>
      <c r="P210" s="588">
        <f t="shared" si="128"/>
        <v>0</v>
      </c>
      <c r="Q210" s="588">
        <f t="shared" si="128"/>
        <v>0</v>
      </c>
      <c r="R210" s="592">
        <f t="shared" si="128"/>
        <v>0</v>
      </c>
      <c r="S210" s="199"/>
      <c r="T210" s="199"/>
      <c r="U210" s="199"/>
      <c r="V210" s="199"/>
      <c r="W210" s="199"/>
      <c r="X210" s="199"/>
      <c r="Y210" s="199"/>
      <c r="Z210" s="199"/>
      <c r="AA210" s="199"/>
      <c r="AB210" s="199"/>
      <c r="AC210" s="199"/>
    </row>
    <row r="211" spans="2:29" s="40" customFormat="1">
      <c r="B211" s="98" t="s">
        <v>6</v>
      </c>
      <c r="C211" s="591">
        <f t="shared" ref="C211:R211" si="129">IF(OR(C175=0,C193=0),0,C193/C175)</f>
        <v>0</v>
      </c>
      <c r="D211" s="588">
        <f t="shared" si="129"/>
        <v>0</v>
      </c>
      <c r="E211" s="588">
        <f t="shared" si="129"/>
        <v>0</v>
      </c>
      <c r="F211" s="588">
        <f t="shared" si="129"/>
        <v>0</v>
      </c>
      <c r="G211" s="588">
        <f t="shared" si="129"/>
        <v>0</v>
      </c>
      <c r="H211" s="588">
        <f t="shared" si="129"/>
        <v>0</v>
      </c>
      <c r="I211" s="588">
        <f t="shared" si="129"/>
        <v>0</v>
      </c>
      <c r="J211" s="588">
        <f t="shared" si="129"/>
        <v>0</v>
      </c>
      <c r="K211" s="588">
        <f t="shared" si="129"/>
        <v>0</v>
      </c>
      <c r="L211" s="588">
        <f t="shared" si="129"/>
        <v>0</v>
      </c>
      <c r="M211" s="588">
        <f t="shared" si="129"/>
        <v>0</v>
      </c>
      <c r="N211" s="588">
        <f t="shared" si="129"/>
        <v>0</v>
      </c>
      <c r="O211" s="588">
        <f t="shared" si="129"/>
        <v>0</v>
      </c>
      <c r="P211" s="588">
        <f t="shared" si="129"/>
        <v>0</v>
      </c>
      <c r="Q211" s="588">
        <f t="shared" si="129"/>
        <v>0</v>
      </c>
      <c r="R211" s="592">
        <f t="shared" si="129"/>
        <v>0</v>
      </c>
      <c r="S211" s="199"/>
      <c r="T211" s="199"/>
      <c r="U211" s="199"/>
      <c r="V211" s="199"/>
      <c r="W211" s="199"/>
      <c r="X211" s="199"/>
      <c r="Y211" s="199"/>
      <c r="Z211" s="199"/>
      <c r="AA211" s="199"/>
      <c r="AB211" s="199"/>
      <c r="AC211" s="199"/>
    </row>
    <row r="212" spans="2:29" s="40" customFormat="1">
      <c r="B212" s="98" t="s">
        <v>7</v>
      </c>
      <c r="C212" s="591">
        <f t="shared" ref="C212:R212" si="130">IF(OR(C176=0,C194=0),0,C194/C176)</f>
        <v>0</v>
      </c>
      <c r="D212" s="588">
        <f t="shared" si="130"/>
        <v>0</v>
      </c>
      <c r="E212" s="588">
        <f t="shared" si="130"/>
        <v>0</v>
      </c>
      <c r="F212" s="588">
        <f t="shared" si="130"/>
        <v>0</v>
      </c>
      <c r="G212" s="588">
        <f t="shared" si="130"/>
        <v>0</v>
      </c>
      <c r="H212" s="588">
        <f t="shared" si="130"/>
        <v>0</v>
      </c>
      <c r="I212" s="588">
        <f t="shared" si="130"/>
        <v>0</v>
      </c>
      <c r="J212" s="588">
        <f t="shared" si="130"/>
        <v>0</v>
      </c>
      <c r="K212" s="588">
        <f t="shared" si="130"/>
        <v>0</v>
      </c>
      <c r="L212" s="588">
        <f t="shared" si="130"/>
        <v>0</v>
      </c>
      <c r="M212" s="588">
        <f t="shared" si="130"/>
        <v>0</v>
      </c>
      <c r="N212" s="588">
        <f t="shared" si="130"/>
        <v>0</v>
      </c>
      <c r="O212" s="588">
        <f t="shared" si="130"/>
        <v>0</v>
      </c>
      <c r="P212" s="588">
        <f t="shared" si="130"/>
        <v>0</v>
      </c>
      <c r="Q212" s="588">
        <f t="shared" si="130"/>
        <v>0</v>
      </c>
      <c r="R212" s="592">
        <f t="shared" si="130"/>
        <v>0</v>
      </c>
      <c r="S212" s="199"/>
      <c r="T212" s="199"/>
      <c r="U212" s="199"/>
      <c r="V212" s="199"/>
      <c r="W212" s="199"/>
      <c r="X212" s="199"/>
      <c r="Y212" s="199"/>
      <c r="Z212" s="199"/>
      <c r="AA212" s="199"/>
      <c r="AB212" s="199"/>
      <c r="AC212" s="199"/>
    </row>
    <row r="213" spans="2:29" s="40" customFormat="1">
      <c r="B213" s="98" t="s">
        <v>8</v>
      </c>
      <c r="C213" s="591">
        <f t="shared" ref="C213:R213" si="131">IF(OR(C177=0,C195=0),0,C195/C177)</f>
        <v>0</v>
      </c>
      <c r="D213" s="588">
        <f t="shared" si="131"/>
        <v>0</v>
      </c>
      <c r="E213" s="588">
        <f t="shared" si="131"/>
        <v>0</v>
      </c>
      <c r="F213" s="588">
        <f t="shared" si="131"/>
        <v>0</v>
      </c>
      <c r="G213" s="588">
        <f t="shared" si="131"/>
        <v>0</v>
      </c>
      <c r="H213" s="588">
        <f t="shared" si="131"/>
        <v>0</v>
      </c>
      <c r="I213" s="588">
        <f t="shared" si="131"/>
        <v>0</v>
      </c>
      <c r="J213" s="588">
        <f t="shared" si="131"/>
        <v>0</v>
      </c>
      <c r="K213" s="588">
        <f t="shared" si="131"/>
        <v>0</v>
      </c>
      <c r="L213" s="588">
        <f t="shared" si="131"/>
        <v>0</v>
      </c>
      <c r="M213" s="588">
        <f t="shared" si="131"/>
        <v>0</v>
      </c>
      <c r="N213" s="588">
        <f t="shared" si="131"/>
        <v>0</v>
      </c>
      <c r="O213" s="588">
        <f t="shared" si="131"/>
        <v>0</v>
      </c>
      <c r="P213" s="588">
        <f t="shared" si="131"/>
        <v>0</v>
      </c>
      <c r="Q213" s="588">
        <f t="shared" si="131"/>
        <v>0</v>
      </c>
      <c r="R213" s="592">
        <f t="shared" si="131"/>
        <v>0</v>
      </c>
      <c r="S213" s="199"/>
      <c r="T213" s="199"/>
      <c r="U213" s="199"/>
      <c r="V213" s="199"/>
      <c r="W213" s="199"/>
      <c r="X213" s="199"/>
      <c r="Y213" s="199"/>
      <c r="Z213" s="199"/>
      <c r="AA213" s="199"/>
      <c r="AB213" s="199"/>
      <c r="AC213" s="199"/>
    </row>
    <row r="214" spans="2:29" s="40" customFormat="1">
      <c r="B214" s="98" t="s">
        <v>9</v>
      </c>
      <c r="C214" s="591">
        <f t="shared" ref="C214:R214" si="132">IF(OR(C178=0,C196=0),0,C196/C178)</f>
        <v>0</v>
      </c>
      <c r="D214" s="588">
        <f t="shared" si="132"/>
        <v>0</v>
      </c>
      <c r="E214" s="588">
        <f t="shared" si="132"/>
        <v>0</v>
      </c>
      <c r="F214" s="588">
        <f t="shared" si="132"/>
        <v>0</v>
      </c>
      <c r="G214" s="588">
        <f t="shared" si="132"/>
        <v>0</v>
      </c>
      <c r="H214" s="588">
        <f t="shared" si="132"/>
        <v>0</v>
      </c>
      <c r="I214" s="588">
        <f t="shared" si="132"/>
        <v>0</v>
      </c>
      <c r="J214" s="588">
        <f t="shared" si="132"/>
        <v>0</v>
      </c>
      <c r="K214" s="588">
        <f t="shared" si="132"/>
        <v>0</v>
      </c>
      <c r="L214" s="588">
        <f t="shared" si="132"/>
        <v>0</v>
      </c>
      <c r="M214" s="588">
        <f t="shared" si="132"/>
        <v>0</v>
      </c>
      <c r="N214" s="588">
        <f t="shared" si="132"/>
        <v>0</v>
      </c>
      <c r="O214" s="588">
        <f t="shared" si="132"/>
        <v>0</v>
      </c>
      <c r="P214" s="588">
        <f t="shared" si="132"/>
        <v>0</v>
      </c>
      <c r="Q214" s="588">
        <f t="shared" si="132"/>
        <v>0</v>
      </c>
      <c r="R214" s="592">
        <f t="shared" si="132"/>
        <v>0</v>
      </c>
      <c r="S214" s="199"/>
      <c r="T214" s="199"/>
      <c r="U214" s="199"/>
      <c r="V214" s="199"/>
      <c r="W214" s="199"/>
      <c r="X214" s="199"/>
      <c r="Y214" s="199"/>
      <c r="Z214" s="199"/>
      <c r="AA214" s="199"/>
      <c r="AB214" s="199"/>
      <c r="AC214" s="199"/>
    </row>
    <row r="215" spans="2:29" s="40" customFormat="1">
      <c r="B215" s="98" t="s">
        <v>10</v>
      </c>
      <c r="C215" s="591">
        <f t="shared" ref="C215:R215" si="133">IF(OR(C179=0,C197=0),0,C197/C179)</f>
        <v>0</v>
      </c>
      <c r="D215" s="588">
        <f t="shared" si="133"/>
        <v>0</v>
      </c>
      <c r="E215" s="588">
        <f t="shared" si="133"/>
        <v>0</v>
      </c>
      <c r="F215" s="588">
        <f t="shared" si="133"/>
        <v>0</v>
      </c>
      <c r="G215" s="588">
        <f t="shared" si="133"/>
        <v>0</v>
      </c>
      <c r="H215" s="588">
        <f t="shared" si="133"/>
        <v>0</v>
      </c>
      <c r="I215" s="588">
        <f t="shared" si="133"/>
        <v>0</v>
      </c>
      <c r="J215" s="588">
        <f t="shared" si="133"/>
        <v>0</v>
      </c>
      <c r="K215" s="588">
        <f t="shared" si="133"/>
        <v>0</v>
      </c>
      <c r="L215" s="588">
        <f t="shared" si="133"/>
        <v>0</v>
      </c>
      <c r="M215" s="588">
        <f t="shared" si="133"/>
        <v>0</v>
      </c>
      <c r="N215" s="588">
        <f t="shared" si="133"/>
        <v>0</v>
      </c>
      <c r="O215" s="588">
        <f t="shared" si="133"/>
        <v>0</v>
      </c>
      <c r="P215" s="588">
        <f t="shared" si="133"/>
        <v>0</v>
      </c>
      <c r="Q215" s="588">
        <f t="shared" si="133"/>
        <v>0</v>
      </c>
      <c r="R215" s="592">
        <f t="shared" si="133"/>
        <v>0</v>
      </c>
      <c r="S215" s="199"/>
      <c r="T215" s="199"/>
      <c r="U215" s="199"/>
      <c r="V215" s="199"/>
      <c r="W215" s="199"/>
      <c r="X215" s="199"/>
      <c r="Y215" s="199"/>
      <c r="Z215" s="199"/>
      <c r="AA215" s="199"/>
      <c r="AB215" s="199"/>
      <c r="AC215" s="199"/>
    </row>
    <row r="216" spans="2:29" s="40" customFormat="1">
      <c r="B216" s="98" t="s">
        <v>11</v>
      </c>
      <c r="C216" s="591">
        <f t="shared" ref="C216:R216" si="134">IF(OR(C180=0,C198=0),0,C198/C180)</f>
        <v>0</v>
      </c>
      <c r="D216" s="588">
        <f t="shared" si="134"/>
        <v>0</v>
      </c>
      <c r="E216" s="588">
        <f t="shared" si="134"/>
        <v>0</v>
      </c>
      <c r="F216" s="588">
        <f t="shared" si="134"/>
        <v>0</v>
      </c>
      <c r="G216" s="588">
        <f t="shared" si="134"/>
        <v>0</v>
      </c>
      <c r="H216" s="588">
        <f t="shared" si="134"/>
        <v>0</v>
      </c>
      <c r="I216" s="588">
        <f t="shared" si="134"/>
        <v>0</v>
      </c>
      <c r="J216" s="588">
        <f t="shared" si="134"/>
        <v>0</v>
      </c>
      <c r="K216" s="588">
        <f t="shared" si="134"/>
        <v>0</v>
      </c>
      <c r="L216" s="588">
        <f t="shared" si="134"/>
        <v>0</v>
      </c>
      <c r="M216" s="588">
        <f t="shared" si="134"/>
        <v>0</v>
      </c>
      <c r="N216" s="588">
        <f t="shared" si="134"/>
        <v>0</v>
      </c>
      <c r="O216" s="588">
        <f t="shared" si="134"/>
        <v>0</v>
      </c>
      <c r="P216" s="588">
        <f t="shared" si="134"/>
        <v>0</v>
      </c>
      <c r="Q216" s="588">
        <f t="shared" si="134"/>
        <v>0</v>
      </c>
      <c r="R216" s="592">
        <f t="shared" si="134"/>
        <v>0</v>
      </c>
      <c r="S216" s="199"/>
      <c r="T216" s="199"/>
      <c r="U216" s="199"/>
      <c r="V216" s="199"/>
      <c r="W216" s="199"/>
      <c r="X216" s="199"/>
      <c r="Y216" s="199"/>
      <c r="Z216" s="199"/>
      <c r="AA216" s="199"/>
      <c r="AB216" s="199"/>
      <c r="AC216" s="199"/>
    </row>
    <row r="217" spans="2:29" s="40" customFormat="1">
      <c r="B217" s="98" t="s">
        <v>12</v>
      </c>
      <c r="C217" s="591">
        <f t="shared" ref="C217:R217" si="135">IF(OR(C181=0,C199=0),0,C199/C181)</f>
        <v>0</v>
      </c>
      <c r="D217" s="588">
        <f t="shared" si="135"/>
        <v>0</v>
      </c>
      <c r="E217" s="588">
        <f t="shared" si="135"/>
        <v>0</v>
      </c>
      <c r="F217" s="588">
        <f t="shared" si="135"/>
        <v>0</v>
      </c>
      <c r="G217" s="588">
        <f t="shared" si="135"/>
        <v>0</v>
      </c>
      <c r="H217" s="588">
        <f t="shared" si="135"/>
        <v>0</v>
      </c>
      <c r="I217" s="588">
        <f t="shared" si="135"/>
        <v>0</v>
      </c>
      <c r="J217" s="588">
        <f t="shared" si="135"/>
        <v>0</v>
      </c>
      <c r="K217" s="588">
        <f t="shared" si="135"/>
        <v>0</v>
      </c>
      <c r="L217" s="588">
        <f t="shared" si="135"/>
        <v>0</v>
      </c>
      <c r="M217" s="588">
        <f t="shared" si="135"/>
        <v>0</v>
      </c>
      <c r="N217" s="588">
        <f t="shared" si="135"/>
        <v>0</v>
      </c>
      <c r="O217" s="588">
        <f t="shared" si="135"/>
        <v>0</v>
      </c>
      <c r="P217" s="588">
        <f t="shared" si="135"/>
        <v>0</v>
      </c>
      <c r="Q217" s="588">
        <f t="shared" si="135"/>
        <v>0</v>
      </c>
      <c r="R217" s="592">
        <f t="shared" si="135"/>
        <v>0</v>
      </c>
      <c r="S217" s="199"/>
      <c r="T217" s="199"/>
      <c r="U217" s="199"/>
      <c r="V217" s="199"/>
      <c r="W217" s="199"/>
      <c r="X217" s="199"/>
      <c r="Y217" s="199"/>
      <c r="Z217" s="199"/>
      <c r="AA217" s="199"/>
      <c r="AB217" s="199"/>
      <c r="AC217" s="199"/>
    </row>
    <row r="218" spans="2:29" s="40" customFormat="1">
      <c r="B218" s="98" t="s">
        <v>13</v>
      </c>
      <c r="C218" s="591">
        <f t="shared" ref="C218:R218" si="136">IF(OR(C182=0,C200=0),0,C200/C182)</f>
        <v>0</v>
      </c>
      <c r="D218" s="588">
        <f t="shared" si="136"/>
        <v>0</v>
      </c>
      <c r="E218" s="588">
        <f t="shared" si="136"/>
        <v>0</v>
      </c>
      <c r="F218" s="588">
        <f t="shared" si="136"/>
        <v>0</v>
      </c>
      <c r="G218" s="588">
        <f t="shared" si="136"/>
        <v>0</v>
      </c>
      <c r="H218" s="588">
        <f t="shared" si="136"/>
        <v>0</v>
      </c>
      <c r="I218" s="588">
        <f t="shared" si="136"/>
        <v>0</v>
      </c>
      <c r="J218" s="588">
        <f t="shared" si="136"/>
        <v>0</v>
      </c>
      <c r="K218" s="588">
        <f t="shared" si="136"/>
        <v>0</v>
      </c>
      <c r="L218" s="588">
        <f t="shared" si="136"/>
        <v>0</v>
      </c>
      <c r="M218" s="588">
        <f t="shared" si="136"/>
        <v>0</v>
      </c>
      <c r="N218" s="588">
        <f t="shared" si="136"/>
        <v>0</v>
      </c>
      <c r="O218" s="588">
        <f t="shared" si="136"/>
        <v>0</v>
      </c>
      <c r="P218" s="588">
        <f t="shared" si="136"/>
        <v>0</v>
      </c>
      <c r="Q218" s="588">
        <f t="shared" si="136"/>
        <v>0</v>
      </c>
      <c r="R218" s="592">
        <f t="shared" si="136"/>
        <v>0</v>
      </c>
      <c r="S218" s="199"/>
      <c r="T218" s="199"/>
      <c r="U218" s="199"/>
      <c r="V218" s="199"/>
      <c r="W218" s="199"/>
      <c r="X218" s="199"/>
      <c r="Y218" s="199"/>
      <c r="Z218" s="199"/>
      <c r="AA218" s="199"/>
      <c r="AB218" s="199"/>
      <c r="AC218" s="199"/>
    </row>
    <row r="219" spans="2:29" s="40" customFormat="1" ht="14.45" customHeight="1">
      <c r="B219" s="98" t="s">
        <v>14</v>
      </c>
      <c r="C219" s="591">
        <f t="shared" ref="C219:R219" si="137">IF(OR(C183=0,C201=0),0,C201/C183)</f>
        <v>0</v>
      </c>
      <c r="D219" s="588">
        <f t="shared" si="137"/>
        <v>0</v>
      </c>
      <c r="E219" s="588">
        <f t="shared" si="137"/>
        <v>0</v>
      </c>
      <c r="F219" s="588">
        <f t="shared" si="137"/>
        <v>0</v>
      </c>
      <c r="G219" s="588">
        <f t="shared" si="137"/>
        <v>0</v>
      </c>
      <c r="H219" s="588">
        <f t="shared" si="137"/>
        <v>0</v>
      </c>
      <c r="I219" s="588">
        <f t="shared" si="137"/>
        <v>0</v>
      </c>
      <c r="J219" s="588">
        <f t="shared" si="137"/>
        <v>0</v>
      </c>
      <c r="K219" s="588">
        <f t="shared" si="137"/>
        <v>0</v>
      </c>
      <c r="L219" s="588">
        <f t="shared" si="137"/>
        <v>0</v>
      </c>
      <c r="M219" s="588">
        <f t="shared" si="137"/>
        <v>0</v>
      </c>
      <c r="N219" s="588">
        <f t="shared" si="137"/>
        <v>0</v>
      </c>
      <c r="O219" s="588">
        <f t="shared" si="137"/>
        <v>0</v>
      </c>
      <c r="P219" s="588">
        <f t="shared" si="137"/>
        <v>0</v>
      </c>
      <c r="Q219" s="588">
        <f t="shared" si="137"/>
        <v>0</v>
      </c>
      <c r="R219" s="592">
        <f t="shared" si="137"/>
        <v>0</v>
      </c>
    </row>
    <row r="220" spans="2:29" s="40" customFormat="1" ht="15.75" thickBot="1">
      <c r="B220" s="99" t="s">
        <v>15</v>
      </c>
      <c r="C220" s="763">
        <f t="shared" ref="C220:R220" si="138">IF(OR(C184=0,C202=0),0,C202/C184)</f>
        <v>0</v>
      </c>
      <c r="D220" s="764">
        <f t="shared" si="138"/>
        <v>0</v>
      </c>
      <c r="E220" s="764">
        <f t="shared" si="138"/>
        <v>0</v>
      </c>
      <c r="F220" s="764">
        <f t="shared" si="138"/>
        <v>0</v>
      </c>
      <c r="G220" s="764">
        <f t="shared" si="138"/>
        <v>0</v>
      </c>
      <c r="H220" s="764">
        <f t="shared" si="138"/>
        <v>0</v>
      </c>
      <c r="I220" s="764">
        <f t="shared" si="138"/>
        <v>0</v>
      </c>
      <c r="J220" s="764">
        <f t="shared" si="138"/>
        <v>0</v>
      </c>
      <c r="K220" s="764">
        <f t="shared" si="138"/>
        <v>0</v>
      </c>
      <c r="L220" s="764">
        <f t="shared" si="138"/>
        <v>0</v>
      </c>
      <c r="M220" s="764">
        <f t="shared" si="138"/>
        <v>0</v>
      </c>
      <c r="N220" s="764">
        <f t="shared" si="138"/>
        <v>0</v>
      </c>
      <c r="O220" s="764">
        <f t="shared" si="138"/>
        <v>0</v>
      </c>
      <c r="P220" s="764">
        <f t="shared" si="138"/>
        <v>0</v>
      </c>
      <c r="Q220" s="764">
        <f t="shared" si="138"/>
        <v>0</v>
      </c>
      <c r="R220" s="765">
        <f t="shared" si="138"/>
        <v>0</v>
      </c>
    </row>
    <row r="221" spans="2:29" s="40" customFormat="1" ht="15.75" thickBot="1">
      <c r="B221" s="767" t="s">
        <v>164</v>
      </c>
      <c r="C221" s="706" t="str">
        <f>IF(OR(C185=0,C203=0)," ",C203/C185)</f>
        <v xml:space="preserve"> </v>
      </c>
      <c r="D221" s="709" t="str">
        <f t="shared" ref="D221:R221" si="139">IF(OR(D185=0,D203=0)," ",D203/D185)</f>
        <v xml:space="preserve"> </v>
      </c>
      <c r="E221" s="709" t="str">
        <f t="shared" si="139"/>
        <v xml:space="preserve"> </v>
      </c>
      <c r="F221" s="709" t="str">
        <f t="shared" si="139"/>
        <v xml:space="preserve"> </v>
      </c>
      <c r="G221" s="709" t="str">
        <f t="shared" si="139"/>
        <v xml:space="preserve"> </v>
      </c>
      <c r="H221" s="709" t="str">
        <f t="shared" si="139"/>
        <v xml:space="preserve"> </v>
      </c>
      <c r="I221" s="709" t="str">
        <f t="shared" si="139"/>
        <v xml:space="preserve"> </v>
      </c>
      <c r="J221" s="709" t="str">
        <f t="shared" si="139"/>
        <v xml:space="preserve"> </v>
      </c>
      <c r="K221" s="709" t="str">
        <f t="shared" si="139"/>
        <v xml:space="preserve"> </v>
      </c>
      <c r="L221" s="709" t="str">
        <f t="shared" si="139"/>
        <v xml:space="preserve"> </v>
      </c>
      <c r="M221" s="709" t="str">
        <f t="shared" si="139"/>
        <v xml:space="preserve"> </v>
      </c>
      <c r="N221" s="709" t="str">
        <f t="shared" si="139"/>
        <v xml:space="preserve"> </v>
      </c>
      <c r="O221" s="709" t="str">
        <f t="shared" si="139"/>
        <v xml:space="preserve"> </v>
      </c>
      <c r="P221" s="709" t="str">
        <f t="shared" si="139"/>
        <v xml:space="preserve"> </v>
      </c>
      <c r="Q221" s="709" t="str">
        <f t="shared" si="139"/>
        <v xml:space="preserve"> </v>
      </c>
      <c r="R221" s="710" t="str">
        <f t="shared" si="139"/>
        <v xml:space="preserve"> </v>
      </c>
    </row>
    <row r="222" spans="2:29" s="40" customFormat="1" ht="15.75" thickBot="1">
      <c r="B222" s="635" t="s">
        <v>63</v>
      </c>
      <c r="C222" s="766" t="s">
        <v>16</v>
      </c>
      <c r="D222" s="734" t="e">
        <f>-(1-D221/C221)</f>
        <v>#VALUE!</v>
      </c>
      <c r="E222" s="734" t="e">
        <f t="shared" ref="E222" si="140">-(1-E221/D221)</f>
        <v>#VALUE!</v>
      </c>
      <c r="F222" s="734" t="e">
        <f>-(1-F221/E221)</f>
        <v>#VALUE!</v>
      </c>
      <c r="G222" s="734" t="e">
        <f t="shared" ref="G222" si="141">-(1-G221/F221)</f>
        <v>#VALUE!</v>
      </c>
      <c r="H222" s="734" t="e">
        <f t="shared" ref="H222" si="142">-(1-H221/G221)</f>
        <v>#VALUE!</v>
      </c>
      <c r="I222" s="734" t="e">
        <f t="shared" ref="I222" si="143">-(1-I221/H221)</f>
        <v>#VALUE!</v>
      </c>
      <c r="J222" s="734" t="e">
        <f t="shared" ref="J222" si="144">-(1-J221/I221)</f>
        <v>#VALUE!</v>
      </c>
      <c r="K222" s="734" t="e">
        <f t="shared" ref="K222" si="145">-(1-K221/J221)</f>
        <v>#VALUE!</v>
      </c>
      <c r="L222" s="734" t="e">
        <f t="shared" ref="L222" si="146">-(1-L221/K221)</f>
        <v>#VALUE!</v>
      </c>
      <c r="M222" s="734" t="e">
        <f t="shared" ref="M222" si="147">-(1-M221/L221)</f>
        <v>#VALUE!</v>
      </c>
      <c r="N222" s="734" t="e">
        <f t="shared" ref="N222" si="148">-(1-N221/M221)</f>
        <v>#VALUE!</v>
      </c>
      <c r="O222" s="734" t="e">
        <f t="shared" ref="O222" si="149">-(1-O221/N221)</f>
        <v>#VALUE!</v>
      </c>
      <c r="P222" s="734" t="e">
        <f t="shared" ref="P222" si="150">-(1-P221/O221)</f>
        <v>#VALUE!</v>
      </c>
      <c r="Q222" s="734" t="e">
        <f t="shared" ref="Q222" si="151">-(1-Q221/P221)</f>
        <v>#VALUE!</v>
      </c>
      <c r="R222" s="735" t="e">
        <f t="shared" ref="R222" si="152">-(1-R221/Q221)</f>
        <v>#VALUE!</v>
      </c>
    </row>
    <row r="223" spans="2:29" s="40" customFormat="1">
      <c r="B223" s="700"/>
      <c r="C223" s="700"/>
      <c r="D223" s="700"/>
      <c r="E223" s="700"/>
      <c r="F223" s="12"/>
      <c r="G223" s="12"/>
      <c r="H223" s="12"/>
      <c r="I223" s="12"/>
      <c r="J223" s="12"/>
      <c r="K223" s="12"/>
      <c r="L223" s="12"/>
      <c r="M223" s="12"/>
      <c r="N223" s="12"/>
      <c r="O223" s="12"/>
      <c r="P223" s="12"/>
      <c r="Q223" s="12"/>
      <c r="R223" s="12"/>
    </row>
    <row r="224" spans="2:29" s="40" customFormat="1" ht="29.25" customHeight="1" thickBot="1"/>
    <row r="225" spans="1:18" s="40" customFormat="1" ht="56.25" customHeight="1" thickBot="1">
      <c r="B225" s="1150" t="s">
        <v>238</v>
      </c>
      <c r="C225" s="1151"/>
      <c r="D225" s="1151"/>
      <c r="E225" s="1151"/>
      <c r="F225" s="1151"/>
      <c r="G225" s="1151"/>
      <c r="H225" s="1151"/>
      <c r="I225" s="1151"/>
      <c r="J225" s="1151"/>
      <c r="K225" s="1151"/>
      <c r="L225" s="1151"/>
      <c r="M225" s="1151"/>
      <c r="N225" s="1151"/>
      <c r="O225" s="1151"/>
      <c r="P225" s="1151"/>
      <c r="Q225" s="1151"/>
      <c r="R225" s="1152"/>
    </row>
    <row r="226" spans="1:18" s="40" customFormat="1"/>
    <row r="227" spans="1:18" s="40" customFormat="1" ht="47.25" customHeight="1">
      <c r="B227" s="1099" t="s">
        <v>255</v>
      </c>
      <c r="C227" s="1129"/>
      <c r="D227" s="1129"/>
      <c r="E227" s="1129"/>
      <c r="F227" s="1129"/>
      <c r="G227" s="1129"/>
      <c r="H227" s="1129"/>
      <c r="I227" s="1129"/>
      <c r="J227" s="1129"/>
      <c r="K227" s="1129"/>
      <c r="L227" s="1129"/>
      <c r="M227" s="1129"/>
      <c r="N227" s="1129"/>
      <c r="O227" s="1129"/>
      <c r="P227" s="1129"/>
      <c r="Q227" s="1129"/>
      <c r="R227" s="1130"/>
    </row>
    <row r="228" spans="1:18" s="40" customFormat="1" ht="15.75" thickBot="1">
      <c r="B228" s="19"/>
      <c r="C228"/>
      <c r="D228"/>
      <c r="E228"/>
      <c r="F228"/>
      <c r="G228"/>
      <c r="H228"/>
      <c r="I228"/>
      <c r="J228"/>
      <c r="K228"/>
      <c r="L228"/>
      <c r="M228"/>
      <c r="N228"/>
      <c r="O228"/>
      <c r="P228"/>
      <c r="Q228"/>
      <c r="R228"/>
    </row>
    <row r="229" spans="1:18" s="40" customFormat="1" ht="30" customHeight="1" thickBot="1">
      <c r="B229" s="1156" t="s">
        <v>246</v>
      </c>
      <c r="C229" s="1157"/>
      <c r="D229" s="1157"/>
      <c r="E229" s="1157"/>
      <c r="F229" s="1157"/>
      <c r="G229" s="627">
        <f>Données!I7</f>
        <v>0</v>
      </c>
      <c r="H229" s="627"/>
      <c r="I229" s="627"/>
      <c r="J229" s="627"/>
      <c r="K229" s="627"/>
      <c r="L229" s="627"/>
      <c r="M229" s="627"/>
      <c r="N229" s="627"/>
      <c r="O229" s="627"/>
      <c r="P229" s="627"/>
      <c r="Q229" s="627"/>
      <c r="R229" s="628"/>
    </row>
    <row r="230" spans="1:18" s="40" customFormat="1" ht="15.75" thickBot="1">
      <c r="B230" s="19"/>
      <c r="C230" s="12"/>
      <c r="D230" s="12"/>
      <c r="E230" s="12"/>
      <c r="F230" s="12"/>
      <c r="G230" s="12"/>
      <c r="H230" s="12"/>
      <c r="I230" s="12"/>
      <c r="J230" s="12"/>
      <c r="K230" s="12"/>
      <c r="L230" s="12"/>
      <c r="M230" s="12"/>
      <c r="N230" s="12"/>
      <c r="O230" s="12"/>
      <c r="P230" s="12"/>
      <c r="Q230" s="12"/>
      <c r="R230" s="12"/>
    </row>
    <row r="231" spans="1:18" s="40" customFormat="1" ht="15.75" thickBot="1">
      <c r="B231" s="1147" t="s">
        <v>68</v>
      </c>
      <c r="C231" s="1148"/>
      <c r="D231" s="1148"/>
      <c r="E231" s="1148"/>
      <c r="F231" s="1148"/>
      <c r="G231" s="1148"/>
      <c r="H231" s="1148"/>
      <c r="I231" s="1148"/>
      <c r="J231" s="1148"/>
      <c r="K231" s="1148"/>
      <c r="L231" s="1148"/>
      <c r="M231" s="1148"/>
      <c r="N231" s="1148"/>
      <c r="O231" s="1148"/>
      <c r="P231" s="1148"/>
      <c r="Q231" s="1148"/>
      <c r="R231" s="1149"/>
    </row>
    <row r="232" spans="1:18" s="40" customFormat="1" ht="15.75" thickBot="1">
      <c r="B232" s="33" t="s">
        <v>44</v>
      </c>
      <c r="C232" s="143">
        <v>2010</v>
      </c>
      <c r="D232" s="144">
        <v>2011</v>
      </c>
      <c r="E232" s="144">
        <v>2012</v>
      </c>
      <c r="F232" s="144">
        <v>2013</v>
      </c>
      <c r="G232" s="144">
        <v>2014</v>
      </c>
      <c r="H232" s="144">
        <v>2015</v>
      </c>
      <c r="I232" s="144">
        <v>2016</v>
      </c>
      <c r="J232" s="144">
        <v>2017</v>
      </c>
      <c r="K232" s="144">
        <v>2018</v>
      </c>
      <c r="L232" s="144">
        <v>2019</v>
      </c>
      <c r="M232" s="144">
        <v>2020</v>
      </c>
      <c r="N232" s="144">
        <v>2021</v>
      </c>
      <c r="O232" s="144">
        <v>2022</v>
      </c>
      <c r="P232" s="144">
        <v>2023</v>
      </c>
      <c r="Q232" s="144">
        <v>2024</v>
      </c>
      <c r="R232" s="145">
        <v>2025</v>
      </c>
    </row>
    <row r="233" spans="1:18" s="40" customFormat="1">
      <c r="B233" s="117" t="s">
        <v>4</v>
      </c>
      <c r="C233" s="508"/>
      <c r="D233" s="515"/>
      <c r="E233" s="515"/>
      <c r="F233" s="515"/>
      <c r="G233" s="515"/>
      <c r="H233" s="515"/>
      <c r="I233" s="515"/>
      <c r="J233" s="515"/>
      <c r="K233" s="515"/>
      <c r="L233" s="515"/>
      <c r="M233" s="515"/>
      <c r="N233" s="515"/>
      <c r="O233" s="515"/>
      <c r="P233" s="515"/>
      <c r="Q233" s="516"/>
      <c r="R233" s="520"/>
    </row>
    <row r="234" spans="1:18" s="40" customFormat="1">
      <c r="B234" s="107" t="s">
        <v>5</v>
      </c>
      <c r="C234" s="517"/>
      <c r="D234" s="504"/>
      <c r="E234" s="504"/>
      <c r="F234" s="504"/>
      <c r="G234" s="504"/>
      <c r="H234" s="504"/>
      <c r="I234" s="504"/>
      <c r="J234" s="504"/>
      <c r="K234" s="504"/>
      <c r="L234" s="504"/>
      <c r="M234" s="504"/>
      <c r="N234" s="504"/>
      <c r="O234" s="504"/>
      <c r="P234" s="504"/>
      <c r="Q234" s="512"/>
      <c r="R234" s="438"/>
    </row>
    <row r="235" spans="1:18" s="40" customFormat="1">
      <c r="B235" s="106" t="s">
        <v>6</v>
      </c>
      <c r="C235" s="517"/>
      <c r="D235" s="504"/>
      <c r="E235" s="504"/>
      <c r="F235" s="504"/>
      <c r="G235" s="504"/>
      <c r="H235" s="504"/>
      <c r="I235" s="504"/>
      <c r="J235" s="504"/>
      <c r="K235" s="504"/>
      <c r="L235" s="504"/>
      <c r="M235" s="504"/>
      <c r="N235" s="504"/>
      <c r="O235" s="504"/>
      <c r="P235" s="504"/>
      <c r="Q235" s="512"/>
      <c r="R235" s="438"/>
    </row>
    <row r="236" spans="1:18" s="40" customFormat="1">
      <c r="B236" s="106" t="s">
        <v>7</v>
      </c>
      <c r="C236" s="517"/>
      <c r="D236" s="504"/>
      <c r="E236" s="504"/>
      <c r="F236" s="504"/>
      <c r="G236" s="504"/>
      <c r="H236" s="504"/>
      <c r="I236" s="504"/>
      <c r="J236" s="504"/>
      <c r="K236" s="504"/>
      <c r="L236" s="504"/>
      <c r="M236" s="504"/>
      <c r="N236" s="504"/>
      <c r="O236" s="504"/>
      <c r="P236" s="504"/>
      <c r="Q236" s="512"/>
      <c r="R236" s="438"/>
    </row>
    <row r="237" spans="1:18" s="40" customFormat="1">
      <c r="B237" s="106" t="s">
        <v>8</v>
      </c>
      <c r="C237" s="517"/>
      <c r="D237" s="504"/>
      <c r="E237" s="504"/>
      <c r="F237" s="504"/>
      <c r="G237" s="504"/>
      <c r="H237" s="504"/>
      <c r="I237" s="504"/>
      <c r="J237" s="504"/>
      <c r="K237" s="504"/>
      <c r="L237" s="504"/>
      <c r="M237" s="504"/>
      <c r="N237" s="504"/>
      <c r="O237" s="504"/>
      <c r="P237" s="504"/>
      <c r="Q237" s="512"/>
      <c r="R237" s="438"/>
    </row>
    <row r="238" spans="1:18" s="2" customFormat="1">
      <c r="A238" s="12"/>
      <c r="B238" s="106" t="s">
        <v>9</v>
      </c>
      <c r="C238" s="517"/>
      <c r="D238" s="504"/>
      <c r="E238" s="504"/>
      <c r="F238" s="504"/>
      <c r="G238" s="504"/>
      <c r="H238" s="504"/>
      <c r="I238" s="504"/>
      <c r="J238" s="504"/>
      <c r="K238" s="504"/>
      <c r="L238" s="504"/>
      <c r="M238" s="504"/>
      <c r="N238" s="504"/>
      <c r="O238" s="504"/>
      <c r="P238" s="504"/>
      <c r="Q238" s="512"/>
      <c r="R238" s="438"/>
    </row>
    <row r="239" spans="1:18" s="2" customFormat="1">
      <c r="A239" s="12"/>
      <c r="B239" s="106" t="s">
        <v>10</v>
      </c>
      <c r="C239" s="517"/>
      <c r="D239" s="504"/>
      <c r="E239" s="504"/>
      <c r="F239" s="504"/>
      <c r="G239" s="504"/>
      <c r="H239" s="504"/>
      <c r="I239" s="504"/>
      <c r="J239" s="504"/>
      <c r="K239" s="504"/>
      <c r="L239" s="504"/>
      <c r="M239" s="504"/>
      <c r="N239" s="504"/>
      <c r="O239" s="504"/>
      <c r="P239" s="504"/>
      <c r="Q239" s="512"/>
      <c r="R239" s="438"/>
    </row>
    <row r="240" spans="1:18" s="2" customFormat="1">
      <c r="A240" s="12"/>
      <c r="B240" s="106" t="s">
        <v>11</v>
      </c>
      <c r="C240" s="517"/>
      <c r="D240" s="504"/>
      <c r="E240" s="504"/>
      <c r="F240" s="504"/>
      <c r="G240" s="504"/>
      <c r="H240" s="504"/>
      <c r="I240" s="504"/>
      <c r="J240" s="504"/>
      <c r="K240" s="504"/>
      <c r="L240" s="504"/>
      <c r="M240" s="504"/>
      <c r="N240" s="504"/>
      <c r="O240" s="504"/>
      <c r="P240" s="504"/>
      <c r="Q240" s="512"/>
      <c r="R240" s="438"/>
    </row>
    <row r="241" spans="2:18">
      <c r="B241" s="106" t="s">
        <v>12</v>
      </c>
      <c r="C241" s="517"/>
      <c r="D241" s="504"/>
      <c r="E241" s="504"/>
      <c r="F241" s="504"/>
      <c r="G241" s="504"/>
      <c r="H241" s="504"/>
      <c r="I241" s="504"/>
      <c r="J241" s="504"/>
      <c r="K241" s="504"/>
      <c r="L241" s="504"/>
      <c r="M241" s="504"/>
      <c r="N241" s="504"/>
      <c r="O241" s="504"/>
      <c r="P241" s="504"/>
      <c r="Q241" s="512"/>
      <c r="R241" s="438"/>
    </row>
    <row r="242" spans="2:18">
      <c r="B242" s="106" t="s">
        <v>13</v>
      </c>
      <c r="C242" s="517"/>
      <c r="D242" s="504"/>
      <c r="E242" s="504"/>
      <c r="F242" s="504"/>
      <c r="G242" s="504"/>
      <c r="H242" s="504"/>
      <c r="I242" s="504"/>
      <c r="J242" s="504"/>
      <c r="K242" s="504"/>
      <c r="L242" s="504"/>
      <c r="M242" s="504"/>
      <c r="N242" s="504"/>
      <c r="O242" s="504"/>
      <c r="P242" s="504"/>
      <c r="Q242" s="512"/>
      <c r="R242" s="438"/>
    </row>
    <row r="243" spans="2:18">
      <c r="B243" s="106" t="s">
        <v>14</v>
      </c>
      <c r="C243" s="517"/>
      <c r="D243" s="504"/>
      <c r="E243" s="504"/>
      <c r="F243" s="504"/>
      <c r="G243" s="504"/>
      <c r="H243" s="504"/>
      <c r="I243" s="504"/>
      <c r="J243" s="504"/>
      <c r="K243" s="504"/>
      <c r="L243" s="504"/>
      <c r="M243" s="504"/>
      <c r="N243" s="504"/>
      <c r="O243" s="504"/>
      <c r="P243" s="504"/>
      <c r="Q243" s="512"/>
      <c r="R243" s="438"/>
    </row>
    <row r="244" spans="2:18" ht="15.75" thickBot="1">
      <c r="B244" s="118" t="s">
        <v>15</v>
      </c>
      <c r="C244" s="518"/>
      <c r="D244" s="506"/>
      <c r="E244" s="506"/>
      <c r="F244" s="506"/>
      <c r="G244" s="506"/>
      <c r="H244" s="506"/>
      <c r="I244" s="506"/>
      <c r="J244" s="506"/>
      <c r="K244" s="506"/>
      <c r="L244" s="506"/>
      <c r="M244" s="506"/>
      <c r="N244" s="506"/>
      <c r="O244" s="506"/>
      <c r="P244" s="506"/>
      <c r="Q244" s="519"/>
      <c r="R244" s="513"/>
    </row>
    <row r="245" spans="2:18" ht="15.75" thickBot="1">
      <c r="B245" s="19"/>
      <c r="C245" s="12"/>
      <c r="D245" s="12"/>
      <c r="E245" s="12"/>
      <c r="F245" s="12"/>
      <c r="G245" s="12"/>
      <c r="H245" s="12"/>
      <c r="I245" s="12"/>
      <c r="J245" s="12"/>
      <c r="K245" s="12"/>
      <c r="L245" s="12"/>
      <c r="M245" s="12"/>
      <c r="N245" s="12"/>
      <c r="O245" s="12"/>
      <c r="P245" s="12"/>
      <c r="Q245" s="12"/>
      <c r="R245" s="133"/>
    </row>
    <row r="246" spans="2:18" ht="15.75" thickBot="1">
      <c r="B246" s="1153" t="s">
        <v>57</v>
      </c>
      <c r="C246" s="1154"/>
      <c r="D246" s="1154"/>
      <c r="E246" s="1154"/>
      <c r="F246" s="1154"/>
      <c r="G246" s="1154"/>
      <c r="H246" s="1154"/>
      <c r="I246" s="1154"/>
      <c r="J246" s="1154"/>
      <c r="K246" s="1154"/>
      <c r="L246" s="1154"/>
      <c r="M246" s="1154"/>
      <c r="N246" s="1154"/>
      <c r="O246" s="1154"/>
      <c r="P246" s="1154"/>
      <c r="Q246" s="1154"/>
      <c r="R246" s="1155"/>
    </row>
    <row r="247" spans="2:18" ht="15.75" thickBot="1">
      <c r="B247" s="34" t="s">
        <v>45</v>
      </c>
      <c r="C247" s="143">
        <v>2010</v>
      </c>
      <c r="D247" s="144">
        <v>2011</v>
      </c>
      <c r="E247" s="144">
        <v>2012</v>
      </c>
      <c r="F247" s="144">
        <v>2013</v>
      </c>
      <c r="G247" s="144">
        <v>2014</v>
      </c>
      <c r="H247" s="144">
        <v>2015</v>
      </c>
      <c r="I247" s="144">
        <v>2016</v>
      </c>
      <c r="J247" s="144">
        <v>2017</v>
      </c>
      <c r="K247" s="144">
        <v>2018</v>
      </c>
      <c r="L247" s="144">
        <v>2019</v>
      </c>
      <c r="M247" s="144">
        <v>2020</v>
      </c>
      <c r="N247" s="144">
        <v>2021</v>
      </c>
      <c r="O247" s="144">
        <v>2022</v>
      </c>
      <c r="P247" s="144">
        <v>2023</v>
      </c>
      <c r="Q247" s="144">
        <v>2024</v>
      </c>
      <c r="R247" s="145">
        <v>2025</v>
      </c>
    </row>
    <row r="248" spans="2:18">
      <c r="B248" s="106" t="s">
        <v>4</v>
      </c>
      <c r="C248" s="197" t="str">
        <f>IF(OR(C234="",C233=""),"",(C234-C233)*F$14)</f>
        <v/>
      </c>
      <c r="D248" s="197" t="str">
        <f t="shared" ref="D248:R257" si="153">IF(OR(D234="",D233=""),"",(D234-D233)*G$14)</f>
        <v/>
      </c>
      <c r="E248" s="197" t="str">
        <f t="shared" si="153"/>
        <v/>
      </c>
      <c r="F248" s="197" t="str">
        <f t="shared" si="153"/>
        <v/>
      </c>
      <c r="G248" s="197" t="str">
        <f t="shared" si="153"/>
        <v/>
      </c>
      <c r="H248" s="197" t="str">
        <f t="shared" si="153"/>
        <v/>
      </c>
      <c r="I248" s="197" t="str">
        <f t="shared" si="153"/>
        <v/>
      </c>
      <c r="J248" s="197" t="str">
        <f t="shared" si="153"/>
        <v/>
      </c>
      <c r="K248" s="197" t="str">
        <f t="shared" si="153"/>
        <v/>
      </c>
      <c r="L248" s="197" t="str">
        <f t="shared" si="153"/>
        <v/>
      </c>
      <c r="M248" s="197" t="str">
        <f t="shared" si="153"/>
        <v/>
      </c>
      <c r="N248" s="197" t="str">
        <f t="shared" si="153"/>
        <v/>
      </c>
      <c r="O248" s="197" t="str">
        <f t="shared" si="153"/>
        <v/>
      </c>
      <c r="P248" s="197" t="str">
        <f t="shared" si="153"/>
        <v/>
      </c>
      <c r="Q248" s="197" t="str">
        <f t="shared" si="153"/>
        <v/>
      </c>
      <c r="R248" s="197" t="str">
        <f t="shared" si="153"/>
        <v/>
      </c>
    </row>
    <row r="249" spans="2:18">
      <c r="B249" s="107" t="s">
        <v>5</v>
      </c>
      <c r="C249" s="197" t="str">
        <f t="shared" ref="C249:C257" si="154">IF(OR(C235="",C234=""),"",(C235-C234)*F$14)</f>
        <v/>
      </c>
      <c r="D249" s="197" t="str">
        <f t="shared" si="153"/>
        <v/>
      </c>
      <c r="E249" s="197" t="str">
        <f t="shared" si="153"/>
        <v/>
      </c>
      <c r="F249" s="197" t="str">
        <f t="shared" si="153"/>
        <v/>
      </c>
      <c r="G249" s="197" t="str">
        <f t="shared" si="153"/>
        <v/>
      </c>
      <c r="H249" s="197" t="str">
        <f t="shared" si="153"/>
        <v/>
      </c>
      <c r="I249" s="197" t="str">
        <f t="shared" si="153"/>
        <v/>
      </c>
      <c r="J249" s="197" t="str">
        <f t="shared" si="153"/>
        <v/>
      </c>
      <c r="K249" s="197" t="str">
        <f t="shared" si="153"/>
        <v/>
      </c>
      <c r="L249" s="197" t="str">
        <f t="shared" si="153"/>
        <v/>
      </c>
      <c r="M249" s="197" t="str">
        <f t="shared" si="153"/>
        <v/>
      </c>
      <c r="N249" s="197" t="str">
        <f t="shared" si="153"/>
        <v/>
      </c>
      <c r="O249" s="197" t="str">
        <f t="shared" si="153"/>
        <v/>
      </c>
      <c r="P249" s="197" t="str">
        <f t="shared" si="153"/>
        <v/>
      </c>
      <c r="Q249" s="197" t="str">
        <f t="shared" si="153"/>
        <v/>
      </c>
      <c r="R249" s="197" t="str">
        <f t="shared" si="153"/>
        <v/>
      </c>
    </row>
    <row r="250" spans="2:18">
      <c r="B250" s="106" t="s">
        <v>6</v>
      </c>
      <c r="C250" s="197" t="str">
        <f t="shared" si="154"/>
        <v/>
      </c>
      <c r="D250" s="197" t="str">
        <f t="shared" si="153"/>
        <v/>
      </c>
      <c r="E250" s="197" t="str">
        <f t="shared" si="153"/>
        <v/>
      </c>
      <c r="F250" s="197" t="str">
        <f t="shared" si="153"/>
        <v/>
      </c>
      <c r="G250" s="197" t="str">
        <f t="shared" si="153"/>
        <v/>
      </c>
      <c r="H250" s="197" t="str">
        <f t="shared" si="153"/>
        <v/>
      </c>
      <c r="I250" s="197" t="str">
        <f t="shared" si="153"/>
        <v/>
      </c>
      <c r="J250" s="197" t="str">
        <f t="shared" si="153"/>
        <v/>
      </c>
      <c r="K250" s="197" t="str">
        <f t="shared" si="153"/>
        <v/>
      </c>
      <c r="L250" s="197" t="str">
        <f t="shared" si="153"/>
        <v/>
      </c>
      <c r="M250" s="197" t="str">
        <f t="shared" si="153"/>
        <v/>
      </c>
      <c r="N250" s="197" t="str">
        <f t="shared" si="153"/>
        <v/>
      </c>
      <c r="O250" s="197" t="str">
        <f t="shared" si="153"/>
        <v/>
      </c>
      <c r="P250" s="197" t="str">
        <f t="shared" si="153"/>
        <v/>
      </c>
      <c r="Q250" s="197" t="str">
        <f t="shared" si="153"/>
        <v/>
      </c>
      <c r="R250" s="197" t="str">
        <f t="shared" si="153"/>
        <v/>
      </c>
    </row>
    <row r="251" spans="2:18">
      <c r="B251" s="106" t="s">
        <v>7</v>
      </c>
      <c r="C251" s="197" t="str">
        <f t="shared" si="154"/>
        <v/>
      </c>
      <c r="D251" s="197" t="str">
        <f t="shared" si="153"/>
        <v/>
      </c>
      <c r="E251" s="197" t="str">
        <f t="shared" si="153"/>
        <v/>
      </c>
      <c r="F251" s="197" t="str">
        <f t="shared" si="153"/>
        <v/>
      </c>
      <c r="G251" s="197" t="str">
        <f t="shared" si="153"/>
        <v/>
      </c>
      <c r="H251" s="197" t="str">
        <f t="shared" si="153"/>
        <v/>
      </c>
      <c r="I251" s="197" t="str">
        <f t="shared" si="153"/>
        <v/>
      </c>
      <c r="J251" s="197" t="str">
        <f t="shared" si="153"/>
        <v/>
      </c>
      <c r="K251" s="197" t="str">
        <f t="shared" si="153"/>
        <v/>
      </c>
      <c r="L251" s="197" t="str">
        <f t="shared" si="153"/>
        <v/>
      </c>
      <c r="M251" s="197" t="str">
        <f t="shared" si="153"/>
        <v/>
      </c>
      <c r="N251" s="197" t="str">
        <f t="shared" si="153"/>
        <v/>
      </c>
      <c r="O251" s="197" t="str">
        <f t="shared" si="153"/>
        <v/>
      </c>
      <c r="P251" s="197" t="str">
        <f t="shared" si="153"/>
        <v/>
      </c>
      <c r="Q251" s="197" t="str">
        <f t="shared" si="153"/>
        <v/>
      </c>
      <c r="R251" s="197" t="str">
        <f t="shared" si="153"/>
        <v/>
      </c>
    </row>
    <row r="252" spans="2:18">
      <c r="B252" s="106" t="s">
        <v>8</v>
      </c>
      <c r="C252" s="197" t="str">
        <f t="shared" si="154"/>
        <v/>
      </c>
      <c r="D252" s="197" t="str">
        <f t="shared" si="153"/>
        <v/>
      </c>
      <c r="E252" s="197" t="str">
        <f t="shared" si="153"/>
        <v/>
      </c>
      <c r="F252" s="197" t="str">
        <f t="shared" si="153"/>
        <v/>
      </c>
      <c r="G252" s="197" t="str">
        <f t="shared" si="153"/>
        <v/>
      </c>
      <c r="H252" s="197" t="str">
        <f t="shared" si="153"/>
        <v/>
      </c>
      <c r="I252" s="197" t="str">
        <f t="shared" si="153"/>
        <v/>
      </c>
      <c r="J252" s="197" t="str">
        <f t="shared" si="153"/>
        <v/>
      </c>
      <c r="K252" s="197" t="str">
        <f t="shared" si="153"/>
        <v/>
      </c>
      <c r="L252" s="197" t="str">
        <f t="shared" si="153"/>
        <v/>
      </c>
      <c r="M252" s="197" t="str">
        <f t="shared" si="153"/>
        <v/>
      </c>
      <c r="N252" s="197" t="str">
        <f t="shared" si="153"/>
        <v/>
      </c>
      <c r="O252" s="197" t="str">
        <f t="shared" si="153"/>
        <v/>
      </c>
      <c r="P252" s="197" t="str">
        <f t="shared" si="153"/>
        <v/>
      </c>
      <c r="Q252" s="197" t="str">
        <f t="shared" si="153"/>
        <v/>
      </c>
      <c r="R252" s="197" t="str">
        <f t="shared" si="153"/>
        <v/>
      </c>
    </row>
    <row r="253" spans="2:18">
      <c r="B253" s="106" t="s">
        <v>9</v>
      </c>
      <c r="C253" s="197" t="str">
        <f t="shared" si="154"/>
        <v/>
      </c>
      <c r="D253" s="197" t="str">
        <f t="shared" si="153"/>
        <v/>
      </c>
      <c r="E253" s="197" t="str">
        <f t="shared" si="153"/>
        <v/>
      </c>
      <c r="F253" s="197" t="str">
        <f t="shared" si="153"/>
        <v/>
      </c>
      <c r="G253" s="197" t="str">
        <f t="shared" si="153"/>
        <v/>
      </c>
      <c r="H253" s="197" t="str">
        <f t="shared" si="153"/>
        <v/>
      </c>
      <c r="I253" s="197" t="str">
        <f t="shared" si="153"/>
        <v/>
      </c>
      <c r="J253" s="197" t="str">
        <f t="shared" si="153"/>
        <v/>
      </c>
      <c r="K253" s="197" t="str">
        <f t="shared" si="153"/>
        <v/>
      </c>
      <c r="L253" s="197" t="str">
        <f t="shared" si="153"/>
        <v/>
      </c>
      <c r="M253" s="197" t="str">
        <f t="shared" si="153"/>
        <v/>
      </c>
      <c r="N253" s="197" t="str">
        <f t="shared" si="153"/>
        <v/>
      </c>
      <c r="O253" s="197" t="str">
        <f t="shared" si="153"/>
        <v/>
      </c>
      <c r="P253" s="197" t="str">
        <f t="shared" si="153"/>
        <v/>
      </c>
      <c r="Q253" s="197" t="str">
        <f t="shared" si="153"/>
        <v/>
      </c>
      <c r="R253" s="197" t="str">
        <f t="shared" si="153"/>
        <v/>
      </c>
    </row>
    <row r="254" spans="2:18">
      <c r="B254" s="106" t="s">
        <v>10</v>
      </c>
      <c r="C254" s="197" t="str">
        <f t="shared" si="154"/>
        <v/>
      </c>
      <c r="D254" s="197" t="str">
        <f t="shared" si="153"/>
        <v/>
      </c>
      <c r="E254" s="197" t="str">
        <f t="shared" si="153"/>
        <v/>
      </c>
      <c r="F254" s="197" t="str">
        <f t="shared" si="153"/>
        <v/>
      </c>
      <c r="G254" s="197" t="str">
        <f t="shared" si="153"/>
        <v/>
      </c>
      <c r="H254" s="197" t="str">
        <f t="shared" si="153"/>
        <v/>
      </c>
      <c r="I254" s="197" t="str">
        <f t="shared" si="153"/>
        <v/>
      </c>
      <c r="J254" s="197" t="str">
        <f t="shared" si="153"/>
        <v/>
      </c>
      <c r="K254" s="197" t="str">
        <f t="shared" si="153"/>
        <v/>
      </c>
      <c r="L254" s="197" t="str">
        <f t="shared" si="153"/>
        <v/>
      </c>
      <c r="M254" s="197" t="str">
        <f t="shared" si="153"/>
        <v/>
      </c>
      <c r="N254" s="197" t="str">
        <f t="shared" si="153"/>
        <v/>
      </c>
      <c r="O254" s="197" t="str">
        <f t="shared" si="153"/>
        <v/>
      </c>
      <c r="P254" s="197" t="str">
        <f t="shared" si="153"/>
        <v/>
      </c>
      <c r="Q254" s="197" t="str">
        <f t="shared" si="153"/>
        <v/>
      </c>
      <c r="R254" s="197" t="str">
        <f t="shared" si="153"/>
        <v/>
      </c>
    </row>
    <row r="255" spans="2:18">
      <c r="B255" s="106" t="s">
        <v>11</v>
      </c>
      <c r="C255" s="197" t="str">
        <f t="shared" si="154"/>
        <v/>
      </c>
      <c r="D255" s="197" t="str">
        <f t="shared" si="153"/>
        <v/>
      </c>
      <c r="E255" s="197" t="str">
        <f t="shared" si="153"/>
        <v/>
      </c>
      <c r="F255" s="197" t="str">
        <f t="shared" si="153"/>
        <v/>
      </c>
      <c r="G255" s="197" t="str">
        <f t="shared" si="153"/>
        <v/>
      </c>
      <c r="H255" s="197" t="str">
        <f t="shared" si="153"/>
        <v/>
      </c>
      <c r="I255" s="197" t="str">
        <f t="shared" si="153"/>
        <v/>
      </c>
      <c r="J255" s="197" t="str">
        <f t="shared" si="153"/>
        <v/>
      </c>
      <c r="K255" s="197" t="str">
        <f t="shared" si="153"/>
        <v/>
      </c>
      <c r="L255" s="197" t="str">
        <f t="shared" si="153"/>
        <v/>
      </c>
      <c r="M255" s="197" t="str">
        <f t="shared" si="153"/>
        <v/>
      </c>
      <c r="N255" s="197" t="str">
        <f t="shared" si="153"/>
        <v/>
      </c>
      <c r="O255" s="197" t="str">
        <f t="shared" si="153"/>
        <v/>
      </c>
      <c r="P255" s="197" t="str">
        <f t="shared" si="153"/>
        <v/>
      </c>
      <c r="Q255" s="197" t="str">
        <f t="shared" si="153"/>
        <v/>
      </c>
      <c r="R255" s="197" t="str">
        <f t="shared" si="153"/>
        <v/>
      </c>
    </row>
    <row r="256" spans="2:18">
      <c r="B256" s="106" t="s">
        <v>12</v>
      </c>
      <c r="C256" s="197" t="str">
        <f t="shared" si="154"/>
        <v/>
      </c>
      <c r="D256" s="197" t="str">
        <f t="shared" si="153"/>
        <v/>
      </c>
      <c r="E256" s="197" t="str">
        <f t="shared" si="153"/>
        <v/>
      </c>
      <c r="F256" s="197" t="str">
        <f t="shared" si="153"/>
        <v/>
      </c>
      <c r="G256" s="197" t="str">
        <f t="shared" si="153"/>
        <v/>
      </c>
      <c r="H256" s="197" t="str">
        <f t="shared" si="153"/>
        <v/>
      </c>
      <c r="I256" s="197" t="str">
        <f t="shared" si="153"/>
        <v/>
      </c>
      <c r="J256" s="197" t="str">
        <f t="shared" si="153"/>
        <v/>
      </c>
      <c r="K256" s="197" t="str">
        <f t="shared" si="153"/>
        <v/>
      </c>
      <c r="L256" s="197" t="str">
        <f t="shared" si="153"/>
        <v/>
      </c>
      <c r="M256" s="197" t="str">
        <f t="shared" si="153"/>
        <v/>
      </c>
      <c r="N256" s="197" t="str">
        <f t="shared" si="153"/>
        <v/>
      </c>
      <c r="O256" s="197" t="str">
        <f t="shared" si="153"/>
        <v/>
      </c>
      <c r="P256" s="197" t="str">
        <f t="shared" si="153"/>
        <v/>
      </c>
      <c r="Q256" s="197" t="str">
        <f t="shared" si="153"/>
        <v/>
      </c>
      <c r="R256" s="197" t="str">
        <f t="shared" si="153"/>
        <v/>
      </c>
    </row>
    <row r="257" spans="2:18">
      <c r="B257" s="106" t="s">
        <v>13</v>
      </c>
      <c r="C257" s="197" t="str">
        <f t="shared" si="154"/>
        <v/>
      </c>
      <c r="D257" s="197" t="str">
        <f t="shared" si="153"/>
        <v/>
      </c>
      <c r="E257" s="197" t="str">
        <f t="shared" si="153"/>
        <v/>
      </c>
      <c r="F257" s="197" t="str">
        <f t="shared" si="153"/>
        <v/>
      </c>
      <c r="G257" s="197" t="str">
        <f t="shared" si="153"/>
        <v/>
      </c>
      <c r="H257" s="197" t="str">
        <f t="shared" si="153"/>
        <v/>
      </c>
      <c r="I257" s="197" t="str">
        <f t="shared" si="153"/>
        <v/>
      </c>
      <c r="J257" s="197" t="str">
        <f t="shared" si="153"/>
        <v/>
      </c>
      <c r="K257" s="197" t="str">
        <f t="shared" si="153"/>
        <v/>
      </c>
      <c r="L257" s="197" t="str">
        <f t="shared" si="153"/>
        <v/>
      </c>
      <c r="M257" s="197" t="str">
        <f t="shared" si="153"/>
        <v/>
      </c>
      <c r="N257" s="197" t="str">
        <f t="shared" si="153"/>
        <v/>
      </c>
      <c r="O257" s="197" t="str">
        <f t="shared" si="153"/>
        <v/>
      </c>
      <c r="P257" s="197" t="str">
        <f t="shared" si="153"/>
        <v/>
      </c>
      <c r="Q257" s="197" t="str">
        <f t="shared" si="153"/>
        <v/>
      </c>
      <c r="R257" s="197" t="str">
        <f t="shared" si="153"/>
        <v/>
      </c>
    </row>
    <row r="258" spans="2:18">
      <c r="B258" s="106" t="s">
        <v>14</v>
      </c>
      <c r="C258" s="197" t="str">
        <f>IF(OR(C244="",C243=""),"",(C244-C243)*F$14)</f>
        <v/>
      </c>
      <c r="D258" s="197" t="str">
        <f t="shared" ref="D258:R258" si="155">IF(OR(D244="",D243=""),"",(D244-D243)*G$14)</f>
        <v/>
      </c>
      <c r="E258" s="197" t="str">
        <f t="shared" si="155"/>
        <v/>
      </c>
      <c r="F258" s="197" t="str">
        <f t="shared" si="155"/>
        <v/>
      </c>
      <c r="G258" s="197" t="str">
        <f t="shared" si="155"/>
        <v/>
      </c>
      <c r="H258" s="197" t="str">
        <f t="shared" si="155"/>
        <v/>
      </c>
      <c r="I258" s="197" t="str">
        <f t="shared" si="155"/>
        <v/>
      </c>
      <c r="J258" s="197" t="str">
        <f t="shared" si="155"/>
        <v/>
      </c>
      <c r="K258" s="197" t="str">
        <f t="shared" si="155"/>
        <v/>
      </c>
      <c r="L258" s="197" t="str">
        <f t="shared" si="155"/>
        <v/>
      </c>
      <c r="M258" s="197" t="str">
        <f t="shared" si="155"/>
        <v/>
      </c>
      <c r="N258" s="197" t="str">
        <f t="shared" si="155"/>
        <v/>
      </c>
      <c r="O258" s="197" t="str">
        <f t="shared" si="155"/>
        <v/>
      </c>
      <c r="P258" s="197" t="str">
        <f t="shared" si="155"/>
        <v/>
      </c>
      <c r="Q258" s="197" t="str">
        <f t="shared" si="155"/>
        <v/>
      </c>
      <c r="R258" s="197" t="str">
        <f t="shared" si="155"/>
        <v/>
      </c>
    </row>
    <row r="259" spans="2:18" ht="15.75" thickBot="1">
      <c r="B259" s="108" t="s">
        <v>15</v>
      </c>
      <c r="C259" s="197" t="str">
        <f>IF(OR(D233="",C244=""),"",(D233-C244)*F$14)</f>
        <v/>
      </c>
      <c r="D259" s="197" t="str">
        <f>IF(OR(E233="",D244=""),"",(E233-D244)*G$14)</f>
        <v/>
      </c>
      <c r="E259" s="197" t="str">
        <f t="shared" ref="E259:Q259" si="156">IF(OR(F233="",E244=""),"",(F233-E244)*H$14)</f>
        <v/>
      </c>
      <c r="F259" s="197" t="str">
        <f t="shared" si="156"/>
        <v/>
      </c>
      <c r="G259" s="197" t="str">
        <f t="shared" si="156"/>
        <v/>
      </c>
      <c r="H259" s="197" t="str">
        <f t="shared" si="156"/>
        <v/>
      </c>
      <c r="I259" s="197" t="str">
        <f t="shared" si="156"/>
        <v/>
      </c>
      <c r="J259" s="197" t="str">
        <f t="shared" si="156"/>
        <v/>
      </c>
      <c r="K259" s="197" t="str">
        <f t="shared" si="156"/>
        <v/>
      </c>
      <c r="L259" s="197" t="str">
        <f t="shared" si="156"/>
        <v/>
      </c>
      <c r="M259" s="197" t="str">
        <f t="shared" si="156"/>
        <v/>
      </c>
      <c r="N259" s="197" t="str">
        <f t="shared" si="156"/>
        <v/>
      </c>
      <c r="O259" s="197" t="str">
        <f t="shared" si="156"/>
        <v/>
      </c>
      <c r="P259" s="197" t="str">
        <f t="shared" si="156"/>
        <v/>
      </c>
      <c r="Q259" s="197" t="str">
        <f t="shared" si="156"/>
        <v/>
      </c>
      <c r="R259" s="215" t="s">
        <v>16</v>
      </c>
    </row>
    <row r="260" spans="2:18" ht="15.75" thickBot="1">
      <c r="B260" s="140" t="s">
        <v>60</v>
      </c>
      <c r="C260" s="115">
        <f t="shared" ref="C260:R260" si="157">SUM(C248:C259)</f>
        <v>0</v>
      </c>
      <c r="D260" s="115">
        <f t="shared" si="157"/>
        <v>0</v>
      </c>
      <c r="E260" s="115">
        <f t="shared" si="157"/>
        <v>0</v>
      </c>
      <c r="F260" s="115">
        <f t="shared" si="157"/>
        <v>0</v>
      </c>
      <c r="G260" s="115">
        <f t="shared" si="157"/>
        <v>0</v>
      </c>
      <c r="H260" s="115">
        <f t="shared" si="157"/>
        <v>0</v>
      </c>
      <c r="I260" s="115">
        <f t="shared" si="157"/>
        <v>0</v>
      </c>
      <c r="J260" s="115">
        <f t="shared" si="157"/>
        <v>0</v>
      </c>
      <c r="K260" s="115">
        <f t="shared" si="157"/>
        <v>0</v>
      </c>
      <c r="L260" s="115">
        <f t="shared" si="157"/>
        <v>0</v>
      </c>
      <c r="M260" s="115">
        <f t="shared" si="157"/>
        <v>0</v>
      </c>
      <c r="N260" s="115">
        <f t="shared" si="157"/>
        <v>0</v>
      </c>
      <c r="O260" s="115">
        <f t="shared" si="157"/>
        <v>0</v>
      </c>
      <c r="P260" s="115">
        <f t="shared" si="157"/>
        <v>0</v>
      </c>
      <c r="Q260" s="115">
        <f t="shared" si="157"/>
        <v>0</v>
      </c>
      <c r="R260" s="116">
        <f t="shared" si="157"/>
        <v>0</v>
      </c>
    </row>
    <row r="261" spans="2:18" ht="15.75" thickBot="1">
      <c r="B261" s="219" t="s">
        <v>63</v>
      </c>
      <c r="C261" s="636" t="s">
        <v>16</v>
      </c>
      <c r="D261" s="637" t="e">
        <f t="shared" ref="D261:R261" si="158">-(1-D260/C260)</f>
        <v>#DIV/0!</v>
      </c>
      <c r="E261" s="637" t="e">
        <f t="shared" si="158"/>
        <v>#DIV/0!</v>
      </c>
      <c r="F261" s="637" t="e">
        <f t="shared" si="158"/>
        <v>#DIV/0!</v>
      </c>
      <c r="G261" s="637" t="e">
        <f t="shared" si="158"/>
        <v>#DIV/0!</v>
      </c>
      <c r="H261" s="637" t="e">
        <f t="shared" si="158"/>
        <v>#DIV/0!</v>
      </c>
      <c r="I261" s="637" t="e">
        <f t="shared" si="158"/>
        <v>#DIV/0!</v>
      </c>
      <c r="J261" s="637" t="e">
        <f t="shared" si="158"/>
        <v>#DIV/0!</v>
      </c>
      <c r="K261" s="637" t="e">
        <f t="shared" si="158"/>
        <v>#DIV/0!</v>
      </c>
      <c r="L261" s="637" t="e">
        <f t="shared" si="158"/>
        <v>#DIV/0!</v>
      </c>
      <c r="M261" s="637" t="e">
        <f t="shared" si="158"/>
        <v>#DIV/0!</v>
      </c>
      <c r="N261" s="637" t="e">
        <f t="shared" si="158"/>
        <v>#DIV/0!</v>
      </c>
      <c r="O261" s="637" t="e">
        <f t="shared" si="158"/>
        <v>#DIV/0!</v>
      </c>
      <c r="P261" s="637" t="e">
        <f t="shared" si="158"/>
        <v>#DIV/0!</v>
      </c>
      <c r="Q261" s="637" t="e">
        <f t="shared" si="158"/>
        <v>#DIV/0!</v>
      </c>
      <c r="R261" s="638" t="e">
        <f t="shared" si="158"/>
        <v>#DIV/0!</v>
      </c>
    </row>
    <row r="262" spans="2:18" ht="35.25" customHeight="1" thickBot="1">
      <c r="B262" s="19"/>
      <c r="C262" s="16"/>
      <c r="D262" s="17"/>
      <c r="E262" s="17"/>
      <c r="F262" s="17"/>
      <c r="G262" s="17"/>
      <c r="H262" s="17"/>
      <c r="I262" s="17"/>
      <c r="J262" s="17"/>
      <c r="K262" s="17"/>
      <c r="L262" s="17"/>
      <c r="M262" s="17"/>
      <c r="N262" s="17"/>
      <c r="O262" s="17"/>
      <c r="P262" s="17"/>
      <c r="Q262" s="17"/>
      <c r="R262" s="17"/>
    </row>
    <row r="263" spans="2:18" ht="30" customHeight="1" thickBot="1">
      <c r="B263" s="1156" t="s">
        <v>245</v>
      </c>
      <c r="C263" s="1157"/>
      <c r="D263" s="1157"/>
      <c r="E263" s="1157"/>
      <c r="F263" s="1157"/>
      <c r="G263" s="627">
        <f>Données!N7</f>
        <v>0</v>
      </c>
      <c r="H263" s="627"/>
      <c r="I263" s="627"/>
      <c r="J263" s="627"/>
      <c r="K263" s="627"/>
      <c r="L263" s="627"/>
      <c r="M263" s="627"/>
      <c r="N263" s="627"/>
      <c r="O263" s="627"/>
      <c r="P263" s="627"/>
      <c r="Q263" s="627"/>
      <c r="R263" s="628"/>
    </row>
    <row r="264" spans="2:18" ht="15.75" thickBot="1">
      <c r="B264" s="19"/>
      <c r="C264" s="2"/>
      <c r="D264" s="2"/>
      <c r="E264" s="2"/>
      <c r="F264" s="2"/>
      <c r="G264" s="2"/>
      <c r="H264" s="2"/>
      <c r="I264" s="2"/>
      <c r="J264" s="2"/>
      <c r="K264" s="2"/>
      <c r="L264" s="2"/>
      <c r="M264" s="2"/>
      <c r="N264" s="2"/>
      <c r="O264" s="2"/>
      <c r="P264" s="2"/>
      <c r="Q264" s="2"/>
      <c r="R264" s="2"/>
    </row>
    <row r="265" spans="2:18" ht="15.75" thickBot="1">
      <c r="B265" s="1153" t="s">
        <v>56</v>
      </c>
      <c r="C265" s="1154"/>
      <c r="D265" s="1154"/>
      <c r="E265" s="1154"/>
      <c r="F265" s="1154"/>
      <c r="G265" s="1154"/>
      <c r="H265" s="1154"/>
      <c r="I265" s="1154"/>
      <c r="J265" s="1154"/>
      <c r="K265" s="1154"/>
      <c r="L265" s="1154"/>
      <c r="M265" s="1154"/>
      <c r="N265" s="1154"/>
      <c r="O265" s="1154"/>
      <c r="P265" s="1154"/>
      <c r="Q265" s="1154"/>
      <c r="R265" s="1155"/>
    </row>
    <row r="266" spans="2:18" ht="15.75" thickBot="1">
      <c r="B266" s="33" t="s">
        <v>44</v>
      </c>
      <c r="C266" s="111">
        <v>2010</v>
      </c>
      <c r="D266" s="112">
        <v>2011</v>
      </c>
      <c r="E266" s="112">
        <v>2012</v>
      </c>
      <c r="F266" s="112">
        <v>2013</v>
      </c>
      <c r="G266" s="112">
        <v>2014</v>
      </c>
      <c r="H266" s="112">
        <v>2015</v>
      </c>
      <c r="I266" s="112">
        <v>2016</v>
      </c>
      <c r="J266" s="112">
        <v>2017</v>
      </c>
      <c r="K266" s="112">
        <v>2018</v>
      </c>
      <c r="L266" s="112">
        <v>2019</v>
      </c>
      <c r="M266" s="112">
        <v>2020</v>
      </c>
      <c r="N266" s="112">
        <v>2021</v>
      </c>
      <c r="O266" s="112">
        <v>2022</v>
      </c>
      <c r="P266" s="112">
        <v>2023</v>
      </c>
      <c r="Q266" s="112">
        <v>2024</v>
      </c>
      <c r="R266" s="113">
        <v>2025</v>
      </c>
    </row>
    <row r="267" spans="2:18">
      <c r="B267" s="182" t="s">
        <v>4</v>
      </c>
      <c r="C267" s="501"/>
      <c r="D267" s="502"/>
      <c r="E267" s="502"/>
      <c r="F267" s="502"/>
      <c r="G267" s="502"/>
      <c r="H267" s="502"/>
      <c r="I267" s="502"/>
      <c r="J267" s="502"/>
      <c r="K267" s="502"/>
      <c r="L267" s="502"/>
      <c r="M267" s="502"/>
      <c r="N267" s="502"/>
      <c r="O267" s="502"/>
      <c r="P267" s="502"/>
      <c r="Q267" s="502"/>
      <c r="R267" s="521"/>
    </row>
    <row r="268" spans="2:18">
      <c r="B268" s="183" t="s">
        <v>5</v>
      </c>
      <c r="C268" s="522"/>
      <c r="D268" s="523"/>
      <c r="E268" s="523"/>
      <c r="F268" s="523"/>
      <c r="G268" s="523"/>
      <c r="H268" s="523"/>
      <c r="I268" s="523"/>
      <c r="J268" s="523"/>
      <c r="K268" s="523"/>
      <c r="L268" s="523"/>
      <c r="M268" s="523"/>
      <c r="N268" s="523"/>
      <c r="O268" s="523"/>
      <c r="P268" s="523"/>
      <c r="Q268" s="524"/>
      <c r="R268" s="525"/>
    </row>
    <row r="269" spans="2:18">
      <c r="B269" s="182" t="s">
        <v>6</v>
      </c>
      <c r="C269" s="526"/>
      <c r="D269" s="527"/>
      <c r="E269" s="527"/>
      <c r="F269" s="527"/>
      <c r="G269" s="527"/>
      <c r="H269" s="527"/>
      <c r="I269" s="527"/>
      <c r="J269" s="527"/>
      <c r="K269" s="527"/>
      <c r="L269" s="527"/>
      <c r="M269" s="527"/>
      <c r="N269" s="527"/>
      <c r="O269" s="527"/>
      <c r="P269" s="527"/>
      <c r="Q269" s="528"/>
      <c r="R269" s="529"/>
    </row>
    <row r="270" spans="2:18">
      <c r="B270" s="182" t="s">
        <v>7</v>
      </c>
      <c r="C270" s="526"/>
      <c r="D270" s="527"/>
      <c r="E270" s="527"/>
      <c r="F270" s="527"/>
      <c r="G270" s="527"/>
      <c r="H270" s="527"/>
      <c r="I270" s="527"/>
      <c r="J270" s="527"/>
      <c r="K270" s="527"/>
      <c r="L270" s="527"/>
      <c r="M270" s="527"/>
      <c r="N270" s="527"/>
      <c r="O270" s="527"/>
      <c r="P270" s="527"/>
      <c r="Q270" s="528"/>
      <c r="R270" s="529"/>
    </row>
    <row r="271" spans="2:18">
      <c r="B271" s="182" t="s">
        <v>8</v>
      </c>
      <c r="C271" s="526"/>
      <c r="D271" s="527"/>
      <c r="E271" s="527"/>
      <c r="F271" s="527"/>
      <c r="G271" s="527"/>
      <c r="H271" s="527"/>
      <c r="I271" s="527"/>
      <c r="J271" s="527"/>
      <c r="K271" s="527"/>
      <c r="L271" s="527"/>
      <c r="M271" s="527"/>
      <c r="N271" s="527"/>
      <c r="O271" s="527"/>
      <c r="P271" s="527"/>
      <c r="Q271" s="528"/>
      <c r="R271" s="529"/>
    </row>
    <row r="272" spans="2:18">
      <c r="B272" s="182" t="s">
        <v>9</v>
      </c>
      <c r="C272" s="526"/>
      <c r="D272" s="527"/>
      <c r="E272" s="527"/>
      <c r="F272" s="527"/>
      <c r="G272" s="527"/>
      <c r="H272" s="527"/>
      <c r="I272" s="527"/>
      <c r="J272" s="527"/>
      <c r="K272" s="527"/>
      <c r="L272" s="527"/>
      <c r="M272" s="527"/>
      <c r="N272" s="527"/>
      <c r="O272" s="527"/>
      <c r="P272" s="527"/>
      <c r="Q272" s="528"/>
      <c r="R272" s="529"/>
    </row>
    <row r="273" spans="1:60">
      <c r="B273" s="182" t="s">
        <v>10</v>
      </c>
      <c r="C273" s="526"/>
      <c r="D273" s="527"/>
      <c r="E273" s="527"/>
      <c r="F273" s="527"/>
      <c r="G273" s="527"/>
      <c r="H273" s="527"/>
      <c r="I273" s="527"/>
      <c r="J273" s="527"/>
      <c r="K273" s="527"/>
      <c r="L273" s="527"/>
      <c r="M273" s="527"/>
      <c r="N273" s="527"/>
      <c r="O273" s="527"/>
      <c r="P273" s="527"/>
      <c r="Q273" s="528"/>
      <c r="R273" s="529"/>
    </row>
    <row r="274" spans="1:60" s="114" customFormat="1">
      <c r="A274" s="12"/>
      <c r="B274" s="182" t="s">
        <v>11</v>
      </c>
      <c r="C274" s="526"/>
      <c r="D274" s="527"/>
      <c r="E274" s="527"/>
      <c r="F274" s="527"/>
      <c r="G274" s="527"/>
      <c r="H274" s="527"/>
      <c r="I274" s="527"/>
      <c r="J274" s="527"/>
      <c r="K274" s="527"/>
      <c r="L274" s="527"/>
      <c r="M274" s="527"/>
      <c r="N274" s="527"/>
      <c r="O274" s="527"/>
      <c r="P274" s="527"/>
      <c r="Q274" s="528"/>
      <c r="R274" s="529"/>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row>
    <row r="275" spans="1:60">
      <c r="B275" s="182" t="s">
        <v>12</v>
      </c>
      <c r="C275" s="526"/>
      <c r="D275" s="527"/>
      <c r="E275" s="527"/>
      <c r="F275" s="527"/>
      <c r="G275" s="527"/>
      <c r="H275" s="527"/>
      <c r="I275" s="527"/>
      <c r="J275" s="527"/>
      <c r="K275" s="527"/>
      <c r="L275" s="527"/>
      <c r="M275" s="527"/>
      <c r="N275" s="527"/>
      <c r="O275" s="527"/>
      <c r="P275" s="527"/>
      <c r="Q275" s="528"/>
      <c r="R275" s="529"/>
    </row>
    <row r="276" spans="1:60">
      <c r="B276" s="182" t="s">
        <v>13</v>
      </c>
      <c r="C276" s="526"/>
      <c r="D276" s="527"/>
      <c r="E276" s="527"/>
      <c r="F276" s="527"/>
      <c r="G276" s="527"/>
      <c r="H276" s="527"/>
      <c r="I276" s="527"/>
      <c r="J276" s="527"/>
      <c r="K276" s="527"/>
      <c r="L276" s="527"/>
      <c r="M276" s="527"/>
      <c r="N276" s="527"/>
      <c r="O276" s="527"/>
      <c r="P276" s="527"/>
      <c r="Q276" s="528"/>
      <c r="R276" s="529"/>
    </row>
    <row r="277" spans="1:60">
      <c r="B277" s="182" t="s">
        <v>14</v>
      </c>
      <c r="C277" s="526"/>
      <c r="D277" s="527"/>
      <c r="E277" s="527"/>
      <c r="F277" s="527"/>
      <c r="G277" s="527"/>
      <c r="H277" s="527"/>
      <c r="I277" s="527"/>
      <c r="J277" s="527"/>
      <c r="K277" s="527"/>
      <c r="L277" s="527"/>
      <c r="M277" s="527"/>
      <c r="N277" s="527"/>
      <c r="O277" s="527"/>
      <c r="P277" s="527"/>
      <c r="Q277" s="528"/>
      <c r="R277" s="529"/>
    </row>
    <row r="278" spans="1:60" ht="15.75" thickBot="1">
      <c r="B278" s="184" t="s">
        <v>15</v>
      </c>
      <c r="C278" s="530"/>
      <c r="D278" s="531"/>
      <c r="E278" s="531"/>
      <c r="F278" s="531"/>
      <c r="G278" s="531"/>
      <c r="H278" s="531"/>
      <c r="I278" s="531"/>
      <c r="J278" s="531"/>
      <c r="K278" s="531"/>
      <c r="L278" s="531"/>
      <c r="M278" s="531"/>
      <c r="N278" s="531"/>
      <c r="O278" s="531"/>
      <c r="P278" s="531"/>
      <c r="Q278" s="532"/>
      <c r="R278" s="533"/>
    </row>
    <row r="279" spans="1:60" ht="15.75" thickBot="1">
      <c r="B279" s="19"/>
      <c r="C279" s="2"/>
      <c r="D279" s="2"/>
      <c r="E279" s="2"/>
      <c r="F279" s="2"/>
      <c r="G279" s="2"/>
      <c r="H279" s="2"/>
      <c r="I279" s="2"/>
      <c r="J279" s="2"/>
      <c r="K279" s="2"/>
      <c r="L279" s="2"/>
      <c r="M279" s="2"/>
      <c r="N279" s="2"/>
      <c r="O279" s="2"/>
      <c r="P279" s="2"/>
      <c r="Q279" s="2"/>
      <c r="R279" s="10"/>
    </row>
    <row r="280" spans="1:60" ht="15.75" thickBot="1">
      <c r="B280" s="1153" t="s">
        <v>57</v>
      </c>
      <c r="C280" s="1154"/>
      <c r="D280" s="1154"/>
      <c r="E280" s="1154"/>
      <c r="F280" s="1154"/>
      <c r="G280" s="1154"/>
      <c r="H280" s="1154"/>
      <c r="I280" s="1154"/>
      <c r="J280" s="1154"/>
      <c r="K280" s="1154"/>
      <c r="L280" s="1154"/>
      <c r="M280" s="1154"/>
      <c r="N280" s="1154"/>
      <c r="O280" s="1154"/>
      <c r="P280" s="1154"/>
      <c r="Q280" s="1154"/>
      <c r="R280" s="1155"/>
    </row>
    <row r="281" spans="1:60" ht="15.75" thickBot="1">
      <c r="B281" s="34" t="s">
        <v>45</v>
      </c>
      <c r="C281" s="100">
        <v>2010</v>
      </c>
      <c r="D281" s="101">
        <v>2011</v>
      </c>
      <c r="E281" s="101">
        <v>2012</v>
      </c>
      <c r="F281" s="101">
        <v>2013</v>
      </c>
      <c r="G281" s="101">
        <v>2014</v>
      </c>
      <c r="H281" s="101">
        <v>2015</v>
      </c>
      <c r="I281" s="101">
        <v>2016</v>
      </c>
      <c r="J281" s="101">
        <v>2017</v>
      </c>
      <c r="K281" s="101">
        <v>2018</v>
      </c>
      <c r="L281" s="101">
        <v>2019</v>
      </c>
      <c r="M281" s="101">
        <v>2020</v>
      </c>
      <c r="N281" s="101">
        <v>2021</v>
      </c>
      <c r="O281" s="101">
        <v>2022</v>
      </c>
      <c r="P281" s="101">
        <v>2023</v>
      </c>
      <c r="Q281" s="101">
        <v>2024</v>
      </c>
      <c r="R281" s="102">
        <v>2025</v>
      </c>
    </row>
    <row r="282" spans="1:60">
      <c r="B282" s="106" t="s">
        <v>4</v>
      </c>
      <c r="C282" s="197" t="str">
        <f>IF(OR(C268="",C267=""),"",(C268-C267)*F$15)</f>
        <v/>
      </c>
      <c r="D282" s="197" t="str">
        <f t="shared" ref="D282:R292" si="159">IF(OR(D268="",D267=""),"",(D268-D267)*G$15)</f>
        <v/>
      </c>
      <c r="E282" s="197" t="str">
        <f t="shared" si="159"/>
        <v/>
      </c>
      <c r="F282" s="197" t="str">
        <f t="shared" si="159"/>
        <v/>
      </c>
      <c r="G282" s="197" t="str">
        <f t="shared" si="159"/>
        <v/>
      </c>
      <c r="H282" s="197" t="str">
        <f t="shared" si="159"/>
        <v/>
      </c>
      <c r="I282" s="197" t="str">
        <f t="shared" si="159"/>
        <v/>
      </c>
      <c r="J282" s="197" t="str">
        <f t="shared" si="159"/>
        <v/>
      </c>
      <c r="K282" s="197" t="str">
        <f t="shared" si="159"/>
        <v/>
      </c>
      <c r="L282" s="197" t="str">
        <f t="shared" si="159"/>
        <v/>
      </c>
      <c r="M282" s="197" t="str">
        <f t="shared" si="159"/>
        <v/>
      </c>
      <c r="N282" s="197" t="str">
        <f t="shared" si="159"/>
        <v/>
      </c>
      <c r="O282" s="197" t="str">
        <f t="shared" si="159"/>
        <v/>
      </c>
      <c r="P282" s="197" t="str">
        <f t="shared" si="159"/>
        <v/>
      </c>
      <c r="Q282" s="197" t="str">
        <f t="shared" si="159"/>
        <v/>
      </c>
      <c r="R282" s="197" t="str">
        <f t="shared" si="159"/>
        <v/>
      </c>
    </row>
    <row r="283" spans="1:60">
      <c r="B283" s="107" t="s">
        <v>5</v>
      </c>
      <c r="C283" s="197" t="str">
        <f t="shared" ref="C283:C292" si="160">IF(OR(C269="",C268=""),"",(C269-C268)*F$15)</f>
        <v/>
      </c>
      <c r="D283" s="197" t="str">
        <f t="shared" si="159"/>
        <v/>
      </c>
      <c r="E283" s="197" t="str">
        <f t="shared" si="159"/>
        <v/>
      </c>
      <c r="F283" s="197" t="str">
        <f t="shared" si="159"/>
        <v/>
      </c>
      <c r="G283" s="197" t="str">
        <f t="shared" si="159"/>
        <v/>
      </c>
      <c r="H283" s="197" t="str">
        <f t="shared" si="159"/>
        <v/>
      </c>
      <c r="I283" s="197" t="str">
        <f t="shared" si="159"/>
        <v/>
      </c>
      <c r="J283" s="197" t="str">
        <f t="shared" si="159"/>
        <v/>
      </c>
      <c r="K283" s="197" t="str">
        <f t="shared" si="159"/>
        <v/>
      </c>
      <c r="L283" s="197" t="str">
        <f t="shared" si="159"/>
        <v/>
      </c>
      <c r="M283" s="197" t="str">
        <f t="shared" si="159"/>
        <v/>
      </c>
      <c r="N283" s="197" t="str">
        <f t="shared" si="159"/>
        <v/>
      </c>
      <c r="O283" s="197" t="str">
        <f t="shared" si="159"/>
        <v/>
      </c>
      <c r="P283" s="197" t="str">
        <f t="shared" si="159"/>
        <v/>
      </c>
      <c r="Q283" s="197" t="str">
        <f t="shared" si="159"/>
        <v/>
      </c>
      <c r="R283" s="197" t="str">
        <f t="shared" si="159"/>
        <v/>
      </c>
    </row>
    <row r="284" spans="1:60">
      <c r="B284" s="106" t="s">
        <v>6</v>
      </c>
      <c r="C284" s="197" t="str">
        <f t="shared" si="160"/>
        <v/>
      </c>
      <c r="D284" s="197" t="str">
        <f t="shared" si="159"/>
        <v/>
      </c>
      <c r="E284" s="197" t="str">
        <f t="shared" si="159"/>
        <v/>
      </c>
      <c r="F284" s="197" t="str">
        <f t="shared" si="159"/>
        <v/>
      </c>
      <c r="G284" s="197" t="str">
        <f t="shared" si="159"/>
        <v/>
      </c>
      <c r="H284" s="197" t="str">
        <f t="shared" si="159"/>
        <v/>
      </c>
      <c r="I284" s="197" t="str">
        <f t="shared" si="159"/>
        <v/>
      </c>
      <c r="J284" s="197" t="str">
        <f t="shared" si="159"/>
        <v/>
      </c>
      <c r="K284" s="197" t="str">
        <f t="shared" si="159"/>
        <v/>
      </c>
      <c r="L284" s="197" t="str">
        <f t="shared" si="159"/>
        <v/>
      </c>
      <c r="M284" s="197" t="str">
        <f t="shared" si="159"/>
        <v/>
      </c>
      <c r="N284" s="197" t="str">
        <f t="shared" si="159"/>
        <v/>
      </c>
      <c r="O284" s="197" t="str">
        <f t="shared" si="159"/>
        <v/>
      </c>
      <c r="P284" s="197" t="str">
        <f t="shared" si="159"/>
        <v/>
      </c>
      <c r="Q284" s="197" t="str">
        <f t="shared" si="159"/>
        <v/>
      </c>
      <c r="R284" s="197" t="str">
        <f t="shared" si="159"/>
        <v/>
      </c>
    </row>
    <row r="285" spans="1:60">
      <c r="B285" s="106" t="s">
        <v>7</v>
      </c>
      <c r="C285" s="197" t="str">
        <f t="shared" si="160"/>
        <v/>
      </c>
      <c r="D285" s="197" t="str">
        <f t="shared" si="159"/>
        <v/>
      </c>
      <c r="E285" s="197" t="str">
        <f t="shared" si="159"/>
        <v/>
      </c>
      <c r="F285" s="197" t="str">
        <f t="shared" si="159"/>
        <v/>
      </c>
      <c r="G285" s="197" t="str">
        <f t="shared" si="159"/>
        <v/>
      </c>
      <c r="H285" s="197" t="str">
        <f t="shared" si="159"/>
        <v/>
      </c>
      <c r="I285" s="197" t="str">
        <f t="shared" si="159"/>
        <v/>
      </c>
      <c r="J285" s="197" t="str">
        <f t="shared" si="159"/>
        <v/>
      </c>
      <c r="K285" s="197" t="str">
        <f t="shared" si="159"/>
        <v/>
      </c>
      <c r="L285" s="197" t="str">
        <f t="shared" si="159"/>
        <v/>
      </c>
      <c r="M285" s="197" t="str">
        <f t="shared" si="159"/>
        <v/>
      </c>
      <c r="N285" s="197" t="str">
        <f t="shared" si="159"/>
        <v/>
      </c>
      <c r="O285" s="197" t="str">
        <f t="shared" si="159"/>
        <v/>
      </c>
      <c r="P285" s="197" t="str">
        <f t="shared" si="159"/>
        <v/>
      </c>
      <c r="Q285" s="197" t="str">
        <f t="shared" si="159"/>
        <v/>
      </c>
      <c r="R285" s="197" t="str">
        <f t="shared" si="159"/>
        <v/>
      </c>
    </row>
    <row r="286" spans="1:60">
      <c r="B286" s="106" t="s">
        <v>8</v>
      </c>
      <c r="C286" s="197" t="str">
        <f t="shared" si="160"/>
        <v/>
      </c>
      <c r="D286" s="197" t="str">
        <f t="shared" si="159"/>
        <v/>
      </c>
      <c r="E286" s="197" t="str">
        <f t="shared" si="159"/>
        <v/>
      </c>
      <c r="F286" s="197" t="str">
        <f t="shared" si="159"/>
        <v/>
      </c>
      <c r="G286" s="197" t="str">
        <f t="shared" si="159"/>
        <v/>
      </c>
      <c r="H286" s="197" t="str">
        <f t="shared" si="159"/>
        <v/>
      </c>
      <c r="I286" s="197" t="str">
        <f t="shared" si="159"/>
        <v/>
      </c>
      <c r="J286" s="197" t="str">
        <f t="shared" si="159"/>
        <v/>
      </c>
      <c r="K286" s="197" t="str">
        <f t="shared" si="159"/>
        <v/>
      </c>
      <c r="L286" s="197" t="str">
        <f t="shared" si="159"/>
        <v/>
      </c>
      <c r="M286" s="197" t="str">
        <f t="shared" si="159"/>
        <v/>
      </c>
      <c r="N286" s="197" t="str">
        <f t="shared" si="159"/>
        <v/>
      </c>
      <c r="O286" s="197" t="str">
        <f t="shared" si="159"/>
        <v/>
      </c>
      <c r="P286" s="197" t="str">
        <f t="shared" si="159"/>
        <v/>
      </c>
      <c r="Q286" s="197" t="str">
        <f t="shared" si="159"/>
        <v/>
      </c>
      <c r="R286" s="197" t="str">
        <f t="shared" si="159"/>
        <v/>
      </c>
    </row>
    <row r="287" spans="1:60">
      <c r="B287" s="106" t="s">
        <v>9</v>
      </c>
      <c r="C287" s="197" t="str">
        <f t="shared" si="160"/>
        <v/>
      </c>
      <c r="D287" s="197" t="str">
        <f t="shared" si="159"/>
        <v/>
      </c>
      <c r="E287" s="197" t="str">
        <f t="shared" si="159"/>
        <v/>
      </c>
      <c r="F287" s="197" t="str">
        <f t="shared" si="159"/>
        <v/>
      </c>
      <c r="G287" s="197" t="str">
        <f t="shared" si="159"/>
        <v/>
      </c>
      <c r="H287" s="197" t="str">
        <f t="shared" si="159"/>
        <v/>
      </c>
      <c r="I287" s="197" t="str">
        <f t="shared" si="159"/>
        <v/>
      </c>
      <c r="J287" s="197" t="str">
        <f t="shared" si="159"/>
        <v/>
      </c>
      <c r="K287" s="197" t="str">
        <f t="shared" si="159"/>
        <v/>
      </c>
      <c r="L287" s="197" t="str">
        <f t="shared" si="159"/>
        <v/>
      </c>
      <c r="M287" s="197" t="str">
        <f t="shared" si="159"/>
        <v/>
      </c>
      <c r="N287" s="197" t="str">
        <f t="shared" si="159"/>
        <v/>
      </c>
      <c r="O287" s="197" t="str">
        <f t="shared" si="159"/>
        <v/>
      </c>
      <c r="P287" s="197" t="str">
        <f t="shared" si="159"/>
        <v/>
      </c>
      <c r="Q287" s="197" t="str">
        <f t="shared" si="159"/>
        <v/>
      </c>
      <c r="R287" s="197" t="str">
        <f t="shared" si="159"/>
        <v/>
      </c>
    </row>
    <row r="288" spans="1:60">
      <c r="B288" s="106" t="s">
        <v>10</v>
      </c>
      <c r="C288" s="197" t="str">
        <f t="shared" si="160"/>
        <v/>
      </c>
      <c r="D288" s="197" t="str">
        <f t="shared" si="159"/>
        <v/>
      </c>
      <c r="E288" s="197" t="str">
        <f t="shared" si="159"/>
        <v/>
      </c>
      <c r="F288" s="197" t="str">
        <f t="shared" si="159"/>
        <v/>
      </c>
      <c r="G288" s="197" t="str">
        <f t="shared" si="159"/>
        <v/>
      </c>
      <c r="H288" s="197" t="str">
        <f t="shared" si="159"/>
        <v/>
      </c>
      <c r="I288" s="197" t="str">
        <f t="shared" si="159"/>
        <v/>
      </c>
      <c r="J288" s="197" t="str">
        <f t="shared" si="159"/>
        <v/>
      </c>
      <c r="K288" s="197" t="str">
        <f t="shared" si="159"/>
        <v/>
      </c>
      <c r="L288" s="197" t="str">
        <f t="shared" si="159"/>
        <v/>
      </c>
      <c r="M288" s="197" t="str">
        <f t="shared" si="159"/>
        <v/>
      </c>
      <c r="N288" s="197" t="str">
        <f t="shared" si="159"/>
        <v/>
      </c>
      <c r="O288" s="197" t="str">
        <f t="shared" si="159"/>
        <v/>
      </c>
      <c r="P288" s="197" t="str">
        <f t="shared" si="159"/>
        <v/>
      </c>
      <c r="Q288" s="197" t="str">
        <f t="shared" si="159"/>
        <v/>
      </c>
      <c r="R288" s="197" t="str">
        <f t="shared" si="159"/>
        <v/>
      </c>
    </row>
    <row r="289" spans="2:18">
      <c r="B289" s="106" t="s">
        <v>11</v>
      </c>
      <c r="C289" s="197" t="str">
        <f t="shared" si="160"/>
        <v/>
      </c>
      <c r="D289" s="197" t="str">
        <f t="shared" si="159"/>
        <v/>
      </c>
      <c r="E289" s="197" t="str">
        <f t="shared" si="159"/>
        <v/>
      </c>
      <c r="F289" s="197" t="str">
        <f t="shared" si="159"/>
        <v/>
      </c>
      <c r="G289" s="197" t="str">
        <f t="shared" si="159"/>
        <v/>
      </c>
      <c r="H289" s="197" t="str">
        <f t="shared" si="159"/>
        <v/>
      </c>
      <c r="I289" s="197" t="str">
        <f t="shared" si="159"/>
        <v/>
      </c>
      <c r="J289" s="197" t="str">
        <f t="shared" si="159"/>
        <v/>
      </c>
      <c r="K289" s="197" t="str">
        <f t="shared" si="159"/>
        <v/>
      </c>
      <c r="L289" s="197" t="str">
        <f t="shared" si="159"/>
        <v/>
      </c>
      <c r="M289" s="197" t="str">
        <f t="shared" si="159"/>
        <v/>
      </c>
      <c r="N289" s="197" t="str">
        <f t="shared" si="159"/>
        <v/>
      </c>
      <c r="O289" s="197" t="str">
        <f t="shared" si="159"/>
        <v/>
      </c>
      <c r="P289" s="197" t="str">
        <f t="shared" si="159"/>
        <v/>
      </c>
      <c r="Q289" s="197" t="str">
        <f t="shared" si="159"/>
        <v/>
      </c>
      <c r="R289" s="197" t="str">
        <f t="shared" si="159"/>
        <v/>
      </c>
    </row>
    <row r="290" spans="2:18">
      <c r="B290" s="106" t="s">
        <v>12</v>
      </c>
      <c r="C290" s="197" t="str">
        <f t="shared" si="160"/>
        <v/>
      </c>
      <c r="D290" s="197" t="str">
        <f t="shared" si="159"/>
        <v/>
      </c>
      <c r="E290" s="197" t="str">
        <f t="shared" si="159"/>
        <v/>
      </c>
      <c r="F290" s="197" t="str">
        <f t="shared" si="159"/>
        <v/>
      </c>
      <c r="G290" s="197" t="str">
        <f t="shared" si="159"/>
        <v/>
      </c>
      <c r="H290" s="197" t="str">
        <f t="shared" si="159"/>
        <v/>
      </c>
      <c r="I290" s="197" t="str">
        <f t="shared" si="159"/>
        <v/>
      </c>
      <c r="J290" s="197" t="str">
        <f t="shared" si="159"/>
        <v/>
      </c>
      <c r="K290" s="197" t="str">
        <f t="shared" si="159"/>
        <v/>
      </c>
      <c r="L290" s="197" t="str">
        <f t="shared" si="159"/>
        <v/>
      </c>
      <c r="M290" s="197" t="str">
        <f t="shared" si="159"/>
        <v/>
      </c>
      <c r="N290" s="197" t="str">
        <f t="shared" si="159"/>
        <v/>
      </c>
      <c r="O290" s="197" t="str">
        <f t="shared" si="159"/>
        <v/>
      </c>
      <c r="P290" s="197" t="str">
        <f t="shared" si="159"/>
        <v/>
      </c>
      <c r="Q290" s="197" t="str">
        <f t="shared" si="159"/>
        <v/>
      </c>
      <c r="R290" s="197" t="str">
        <f t="shared" si="159"/>
        <v/>
      </c>
    </row>
    <row r="291" spans="2:18">
      <c r="B291" s="106" t="s">
        <v>13</v>
      </c>
      <c r="C291" s="197" t="str">
        <f t="shared" si="160"/>
        <v/>
      </c>
      <c r="D291" s="197" t="str">
        <f t="shared" si="159"/>
        <v/>
      </c>
      <c r="E291" s="197" t="str">
        <f t="shared" si="159"/>
        <v/>
      </c>
      <c r="F291" s="197" t="str">
        <f t="shared" si="159"/>
        <v/>
      </c>
      <c r="G291" s="197" t="str">
        <f t="shared" si="159"/>
        <v/>
      </c>
      <c r="H291" s="197" t="str">
        <f t="shared" si="159"/>
        <v/>
      </c>
      <c r="I291" s="197" t="str">
        <f t="shared" si="159"/>
        <v/>
      </c>
      <c r="J291" s="197" t="str">
        <f t="shared" si="159"/>
        <v/>
      </c>
      <c r="K291" s="197" t="str">
        <f t="shared" si="159"/>
        <v/>
      </c>
      <c r="L291" s="197" t="str">
        <f t="shared" si="159"/>
        <v/>
      </c>
      <c r="M291" s="197" t="str">
        <f t="shared" si="159"/>
        <v/>
      </c>
      <c r="N291" s="197" t="str">
        <f t="shared" si="159"/>
        <v/>
      </c>
      <c r="O291" s="197" t="str">
        <f t="shared" si="159"/>
        <v/>
      </c>
      <c r="P291" s="197" t="str">
        <f t="shared" si="159"/>
        <v/>
      </c>
      <c r="Q291" s="197" t="str">
        <f t="shared" si="159"/>
        <v/>
      </c>
      <c r="R291" s="197" t="str">
        <f t="shared" si="159"/>
        <v/>
      </c>
    </row>
    <row r="292" spans="2:18">
      <c r="B292" s="106" t="s">
        <v>14</v>
      </c>
      <c r="C292" s="197" t="str">
        <f t="shared" si="160"/>
        <v/>
      </c>
      <c r="D292" s="197" t="str">
        <f t="shared" si="159"/>
        <v/>
      </c>
      <c r="E292" s="197" t="str">
        <f t="shared" si="159"/>
        <v/>
      </c>
      <c r="F292" s="197" t="str">
        <f t="shared" si="159"/>
        <v/>
      </c>
      <c r="G292" s="197" t="str">
        <f t="shared" si="159"/>
        <v/>
      </c>
      <c r="H292" s="197" t="str">
        <f t="shared" si="159"/>
        <v/>
      </c>
      <c r="I292" s="197" t="str">
        <f t="shared" si="159"/>
        <v/>
      </c>
      <c r="J292" s="197" t="str">
        <f t="shared" si="159"/>
        <v/>
      </c>
      <c r="K292" s="197" t="str">
        <f t="shared" si="159"/>
        <v/>
      </c>
      <c r="L292" s="197" t="str">
        <f t="shared" si="159"/>
        <v/>
      </c>
      <c r="M292" s="197" t="str">
        <f t="shared" si="159"/>
        <v/>
      </c>
      <c r="N292" s="197" t="str">
        <f t="shared" si="159"/>
        <v/>
      </c>
      <c r="O292" s="197" t="str">
        <f t="shared" si="159"/>
        <v/>
      </c>
      <c r="P292" s="197" t="str">
        <f t="shared" si="159"/>
        <v/>
      </c>
      <c r="Q292" s="197" t="str">
        <f t="shared" si="159"/>
        <v/>
      </c>
      <c r="R292" s="197" t="str">
        <f t="shared" si="159"/>
        <v/>
      </c>
    </row>
    <row r="293" spans="2:18" ht="15.75" thickBot="1">
      <c r="B293" s="108" t="s">
        <v>15</v>
      </c>
      <c r="C293" s="197" t="str">
        <f>IF(OR(D267="",C278=""),"",(D267-C278)*F$15)</f>
        <v/>
      </c>
      <c r="D293" s="197" t="str">
        <f t="shared" ref="D293:Q293" si="161">IF(OR(E267="",D278=""),"",(E267-D278)*G$15)</f>
        <v/>
      </c>
      <c r="E293" s="197" t="str">
        <f t="shared" si="161"/>
        <v/>
      </c>
      <c r="F293" s="197" t="str">
        <f t="shared" si="161"/>
        <v/>
      </c>
      <c r="G293" s="197" t="str">
        <f t="shared" si="161"/>
        <v/>
      </c>
      <c r="H293" s="197" t="str">
        <f t="shared" si="161"/>
        <v/>
      </c>
      <c r="I293" s="197" t="str">
        <f t="shared" si="161"/>
        <v/>
      </c>
      <c r="J293" s="197" t="str">
        <f t="shared" si="161"/>
        <v/>
      </c>
      <c r="K293" s="197" t="str">
        <f t="shared" si="161"/>
        <v/>
      </c>
      <c r="L293" s="197" t="str">
        <f t="shared" si="161"/>
        <v/>
      </c>
      <c r="M293" s="197" t="str">
        <f t="shared" si="161"/>
        <v/>
      </c>
      <c r="N293" s="197" t="str">
        <f t="shared" si="161"/>
        <v/>
      </c>
      <c r="O293" s="197" t="str">
        <f t="shared" si="161"/>
        <v/>
      </c>
      <c r="P293" s="197" t="str">
        <f t="shared" si="161"/>
        <v/>
      </c>
      <c r="Q293" s="197" t="str">
        <f t="shared" si="161"/>
        <v/>
      </c>
      <c r="R293" s="215" t="s">
        <v>16</v>
      </c>
    </row>
    <row r="294" spans="2:18" ht="15.75" thickBot="1">
      <c r="B294" s="103" t="s">
        <v>60</v>
      </c>
      <c r="C294" s="115">
        <f t="shared" ref="C294:R294" si="162">SUM(C282:C293)</f>
        <v>0</v>
      </c>
      <c r="D294" s="115">
        <f t="shared" si="162"/>
        <v>0</v>
      </c>
      <c r="E294" s="115">
        <f t="shared" si="162"/>
        <v>0</v>
      </c>
      <c r="F294" s="115">
        <f t="shared" si="162"/>
        <v>0</v>
      </c>
      <c r="G294" s="115">
        <f t="shared" si="162"/>
        <v>0</v>
      </c>
      <c r="H294" s="115">
        <f t="shared" si="162"/>
        <v>0</v>
      </c>
      <c r="I294" s="115">
        <f t="shared" si="162"/>
        <v>0</v>
      </c>
      <c r="J294" s="115">
        <f t="shared" si="162"/>
        <v>0</v>
      </c>
      <c r="K294" s="115">
        <f t="shared" si="162"/>
        <v>0</v>
      </c>
      <c r="L294" s="115">
        <f t="shared" si="162"/>
        <v>0</v>
      </c>
      <c r="M294" s="115">
        <f t="shared" si="162"/>
        <v>0</v>
      </c>
      <c r="N294" s="115">
        <f t="shared" si="162"/>
        <v>0</v>
      </c>
      <c r="O294" s="115">
        <f t="shared" si="162"/>
        <v>0</v>
      </c>
      <c r="P294" s="115">
        <f t="shared" si="162"/>
        <v>0</v>
      </c>
      <c r="Q294" s="115">
        <f t="shared" si="162"/>
        <v>0</v>
      </c>
      <c r="R294" s="116">
        <f t="shared" si="162"/>
        <v>0</v>
      </c>
    </row>
    <row r="295" spans="2:18" ht="15.75" thickBot="1">
      <c r="B295" s="639" t="s">
        <v>63</v>
      </c>
      <c r="C295" s="636" t="s">
        <v>16</v>
      </c>
      <c r="D295" s="637" t="e">
        <f>-(1-D294/C294)</f>
        <v>#DIV/0!</v>
      </c>
      <c r="E295" s="637" t="e">
        <f t="shared" ref="E295:R295" si="163">-(1-E294/D294)</f>
        <v>#DIV/0!</v>
      </c>
      <c r="F295" s="637" t="e">
        <f t="shared" si="163"/>
        <v>#DIV/0!</v>
      </c>
      <c r="G295" s="637" t="e">
        <f t="shared" si="163"/>
        <v>#DIV/0!</v>
      </c>
      <c r="H295" s="637" t="e">
        <f t="shared" si="163"/>
        <v>#DIV/0!</v>
      </c>
      <c r="I295" s="637" t="e">
        <f t="shared" si="163"/>
        <v>#DIV/0!</v>
      </c>
      <c r="J295" s="637" t="e">
        <f t="shared" si="163"/>
        <v>#DIV/0!</v>
      </c>
      <c r="K295" s="637" t="e">
        <f t="shared" si="163"/>
        <v>#DIV/0!</v>
      </c>
      <c r="L295" s="637" t="e">
        <f t="shared" si="163"/>
        <v>#DIV/0!</v>
      </c>
      <c r="M295" s="637" t="e">
        <f t="shared" si="163"/>
        <v>#DIV/0!</v>
      </c>
      <c r="N295" s="637" t="e">
        <f t="shared" si="163"/>
        <v>#DIV/0!</v>
      </c>
      <c r="O295" s="637" t="e">
        <f t="shared" si="163"/>
        <v>#DIV/0!</v>
      </c>
      <c r="P295" s="637" t="e">
        <f t="shared" si="163"/>
        <v>#DIV/0!</v>
      </c>
      <c r="Q295" s="637" t="e">
        <f t="shared" si="163"/>
        <v>#DIV/0!</v>
      </c>
      <c r="R295" s="638" t="e">
        <f t="shared" si="163"/>
        <v>#DIV/0!</v>
      </c>
    </row>
    <row r="296" spans="2:18" ht="30.75" customHeight="1" thickBot="1">
      <c r="B296" s="19"/>
      <c r="C296" s="2"/>
      <c r="D296" s="2"/>
      <c r="E296" s="2"/>
      <c r="F296" s="2"/>
      <c r="G296" s="2"/>
      <c r="H296" s="2"/>
      <c r="I296" s="2"/>
      <c r="J296" s="2"/>
      <c r="K296" s="2"/>
      <c r="L296" s="2"/>
      <c r="M296" s="2"/>
      <c r="N296" s="2"/>
      <c r="O296" s="2"/>
      <c r="P296" s="2"/>
      <c r="Q296" s="2"/>
      <c r="R296" s="2"/>
    </row>
    <row r="297" spans="2:18" ht="30" customHeight="1" thickBot="1">
      <c r="B297" s="1156" t="s">
        <v>244</v>
      </c>
      <c r="C297" s="1157"/>
      <c r="D297" s="1157"/>
      <c r="E297" s="1157"/>
      <c r="F297" s="1157"/>
      <c r="G297" s="629">
        <f>Données!T7</f>
        <v>0</v>
      </c>
      <c r="H297" s="630"/>
      <c r="I297" s="630"/>
      <c r="J297" s="630"/>
      <c r="K297" s="630"/>
      <c r="L297" s="630"/>
      <c r="M297" s="630"/>
      <c r="N297" s="630"/>
      <c r="O297" s="630"/>
      <c r="P297" s="630"/>
      <c r="Q297" s="630"/>
      <c r="R297" s="631"/>
    </row>
    <row r="298" spans="2:18" ht="15.75" thickBot="1">
      <c r="B298" s="19"/>
      <c r="C298" s="12"/>
      <c r="D298" s="12"/>
      <c r="E298" s="12"/>
      <c r="F298" s="12"/>
      <c r="G298" s="12"/>
      <c r="H298" s="12"/>
      <c r="I298" s="12"/>
      <c r="J298" s="12"/>
      <c r="K298" s="12"/>
      <c r="L298" s="12"/>
      <c r="M298" s="12"/>
      <c r="N298" s="12"/>
      <c r="O298" s="12"/>
      <c r="P298" s="12"/>
      <c r="Q298" s="12"/>
      <c r="R298" s="12"/>
    </row>
    <row r="299" spans="2:18" ht="15.75" thickBot="1">
      <c r="B299" s="1147" t="s">
        <v>56</v>
      </c>
      <c r="C299" s="1148"/>
      <c r="D299" s="1148"/>
      <c r="E299" s="1148"/>
      <c r="F299" s="1148"/>
      <c r="G299" s="1148"/>
      <c r="H299" s="1148"/>
      <c r="I299" s="1148"/>
      <c r="J299" s="1148"/>
      <c r="K299" s="1148"/>
      <c r="L299" s="1148"/>
      <c r="M299" s="1148"/>
      <c r="N299" s="1148"/>
      <c r="O299" s="1148"/>
      <c r="P299" s="1148"/>
      <c r="Q299" s="1148"/>
      <c r="R299" s="1149"/>
    </row>
    <row r="300" spans="2:18" ht="15.75" thickBot="1">
      <c r="B300" s="33" t="s">
        <v>44</v>
      </c>
      <c r="C300" s="143">
        <v>2010</v>
      </c>
      <c r="D300" s="144">
        <v>2011</v>
      </c>
      <c r="E300" s="144">
        <v>2012</v>
      </c>
      <c r="F300" s="144">
        <v>2013</v>
      </c>
      <c r="G300" s="144">
        <v>2014</v>
      </c>
      <c r="H300" s="144">
        <v>2015</v>
      </c>
      <c r="I300" s="144">
        <v>2016</v>
      </c>
      <c r="J300" s="144">
        <v>2017</v>
      </c>
      <c r="K300" s="144">
        <v>2018</v>
      </c>
      <c r="L300" s="144">
        <v>2019</v>
      </c>
      <c r="M300" s="144">
        <v>2020</v>
      </c>
      <c r="N300" s="144">
        <v>2021</v>
      </c>
      <c r="O300" s="144">
        <v>2022</v>
      </c>
      <c r="P300" s="144">
        <v>2023</v>
      </c>
      <c r="Q300" s="144">
        <v>2024</v>
      </c>
      <c r="R300" s="145">
        <v>2025</v>
      </c>
    </row>
    <row r="301" spans="2:18">
      <c r="B301" s="117" t="s">
        <v>4</v>
      </c>
      <c r="C301" s="534"/>
      <c r="D301" s="535"/>
      <c r="E301" s="535"/>
      <c r="F301" s="535"/>
      <c r="G301" s="535"/>
      <c r="H301" s="535"/>
      <c r="I301" s="535"/>
      <c r="J301" s="535"/>
      <c r="K301" s="535"/>
      <c r="L301" s="535"/>
      <c r="M301" s="535"/>
      <c r="N301" s="535"/>
      <c r="O301" s="535"/>
      <c r="P301" s="535"/>
      <c r="Q301" s="536"/>
      <c r="R301" s="537"/>
    </row>
    <row r="302" spans="2:18">
      <c r="B302" s="107" t="s">
        <v>5</v>
      </c>
      <c r="C302" s="538"/>
      <c r="D302" s="539"/>
      <c r="E302" s="539"/>
      <c r="F302" s="539"/>
      <c r="G302" s="539"/>
      <c r="H302" s="539"/>
      <c r="I302" s="539"/>
      <c r="J302" s="539"/>
      <c r="K302" s="539"/>
      <c r="L302" s="539"/>
      <c r="M302" s="539"/>
      <c r="N302" s="539"/>
      <c r="O302" s="539"/>
      <c r="P302" s="539"/>
      <c r="Q302" s="540"/>
      <c r="R302" s="541"/>
    </row>
    <row r="303" spans="2:18">
      <c r="B303" s="106" t="s">
        <v>6</v>
      </c>
      <c r="C303" s="538"/>
      <c r="D303" s="539"/>
      <c r="E303" s="539"/>
      <c r="F303" s="539"/>
      <c r="G303" s="539"/>
      <c r="H303" s="539"/>
      <c r="I303" s="539"/>
      <c r="J303" s="539"/>
      <c r="K303" s="539"/>
      <c r="L303" s="539"/>
      <c r="M303" s="539"/>
      <c r="N303" s="539"/>
      <c r="O303" s="539"/>
      <c r="P303" s="539"/>
      <c r="Q303" s="540"/>
      <c r="R303" s="541"/>
    </row>
    <row r="304" spans="2:18">
      <c r="B304" s="106" t="s">
        <v>7</v>
      </c>
      <c r="C304" s="538"/>
      <c r="D304" s="539"/>
      <c r="E304" s="539"/>
      <c r="F304" s="539"/>
      <c r="G304" s="539"/>
      <c r="H304" s="539"/>
      <c r="I304" s="539"/>
      <c r="J304" s="539"/>
      <c r="K304" s="539"/>
      <c r="L304" s="539"/>
      <c r="M304" s="539"/>
      <c r="N304" s="539"/>
      <c r="O304" s="539"/>
      <c r="P304" s="539"/>
      <c r="Q304" s="540"/>
      <c r="R304" s="541"/>
    </row>
    <row r="305" spans="2:18">
      <c r="B305" s="106" t="s">
        <v>8</v>
      </c>
      <c r="C305" s="538"/>
      <c r="D305" s="539"/>
      <c r="E305" s="539"/>
      <c r="F305" s="539"/>
      <c r="G305" s="539"/>
      <c r="H305" s="539"/>
      <c r="I305" s="539"/>
      <c r="J305" s="539"/>
      <c r="K305" s="539"/>
      <c r="L305" s="539"/>
      <c r="M305" s="539"/>
      <c r="N305" s="539"/>
      <c r="O305" s="539"/>
      <c r="P305" s="539"/>
      <c r="Q305" s="540"/>
      <c r="R305" s="541"/>
    </row>
    <row r="306" spans="2:18">
      <c r="B306" s="106" t="s">
        <v>9</v>
      </c>
      <c r="C306" s="538"/>
      <c r="D306" s="539"/>
      <c r="E306" s="539"/>
      <c r="F306" s="539"/>
      <c r="G306" s="539"/>
      <c r="H306" s="539"/>
      <c r="I306" s="539"/>
      <c r="J306" s="539"/>
      <c r="K306" s="539"/>
      <c r="L306" s="539"/>
      <c r="M306" s="539"/>
      <c r="N306" s="539"/>
      <c r="O306" s="539"/>
      <c r="P306" s="539"/>
      <c r="Q306" s="540"/>
      <c r="R306" s="541"/>
    </row>
    <row r="307" spans="2:18">
      <c r="B307" s="106" t="s">
        <v>10</v>
      </c>
      <c r="C307" s="538"/>
      <c r="D307" s="539"/>
      <c r="E307" s="539"/>
      <c r="F307" s="539"/>
      <c r="G307" s="539"/>
      <c r="H307" s="539"/>
      <c r="I307" s="539"/>
      <c r="J307" s="539"/>
      <c r="K307" s="539"/>
      <c r="L307" s="539"/>
      <c r="M307" s="539"/>
      <c r="N307" s="539"/>
      <c r="O307" s="539"/>
      <c r="P307" s="539"/>
      <c r="Q307" s="540"/>
      <c r="R307" s="541"/>
    </row>
    <row r="308" spans="2:18">
      <c r="B308" s="106" t="s">
        <v>11</v>
      </c>
      <c r="C308" s="538"/>
      <c r="D308" s="539"/>
      <c r="E308" s="539"/>
      <c r="F308" s="539"/>
      <c r="G308" s="539"/>
      <c r="H308" s="539"/>
      <c r="I308" s="539"/>
      <c r="J308" s="539"/>
      <c r="K308" s="539"/>
      <c r="L308" s="539"/>
      <c r="M308" s="539"/>
      <c r="N308" s="539"/>
      <c r="O308" s="539"/>
      <c r="P308" s="539"/>
      <c r="Q308" s="540"/>
      <c r="R308" s="541"/>
    </row>
    <row r="309" spans="2:18">
      <c r="B309" s="106" t="s">
        <v>12</v>
      </c>
      <c r="C309" s="538"/>
      <c r="D309" s="539"/>
      <c r="E309" s="539"/>
      <c r="F309" s="539"/>
      <c r="G309" s="539"/>
      <c r="H309" s="539"/>
      <c r="I309" s="539"/>
      <c r="J309" s="539"/>
      <c r="K309" s="539"/>
      <c r="L309" s="539"/>
      <c r="M309" s="539"/>
      <c r="N309" s="539"/>
      <c r="O309" s="539"/>
      <c r="P309" s="539"/>
      <c r="Q309" s="540"/>
      <c r="R309" s="541"/>
    </row>
    <row r="310" spans="2:18">
      <c r="B310" s="106" t="s">
        <v>13</v>
      </c>
      <c r="C310" s="538"/>
      <c r="D310" s="539"/>
      <c r="E310" s="539"/>
      <c r="F310" s="539"/>
      <c r="G310" s="539"/>
      <c r="H310" s="539"/>
      <c r="I310" s="539"/>
      <c r="J310" s="539"/>
      <c r="K310" s="539"/>
      <c r="L310" s="539"/>
      <c r="M310" s="539"/>
      <c r="N310" s="539"/>
      <c r="O310" s="539"/>
      <c r="P310" s="539"/>
      <c r="Q310" s="540"/>
      <c r="R310" s="541"/>
    </row>
    <row r="311" spans="2:18">
      <c r="B311" s="106" t="s">
        <v>14</v>
      </c>
      <c r="C311" s="538"/>
      <c r="D311" s="539"/>
      <c r="E311" s="539"/>
      <c r="F311" s="539"/>
      <c r="G311" s="539"/>
      <c r="H311" s="539"/>
      <c r="I311" s="539"/>
      <c r="J311" s="539"/>
      <c r="K311" s="539"/>
      <c r="L311" s="539"/>
      <c r="M311" s="539"/>
      <c r="N311" s="539"/>
      <c r="O311" s="539"/>
      <c r="P311" s="539"/>
      <c r="Q311" s="540"/>
      <c r="R311" s="541"/>
    </row>
    <row r="312" spans="2:18" ht="15.75" thickBot="1">
      <c r="B312" s="118" t="s">
        <v>15</v>
      </c>
      <c r="C312" s="542"/>
      <c r="D312" s="543"/>
      <c r="E312" s="543"/>
      <c r="F312" s="543"/>
      <c r="G312" s="543"/>
      <c r="H312" s="543"/>
      <c r="I312" s="543"/>
      <c r="J312" s="543"/>
      <c r="K312" s="543"/>
      <c r="L312" s="543"/>
      <c r="M312" s="543"/>
      <c r="N312" s="543"/>
      <c r="O312" s="543"/>
      <c r="P312" s="543"/>
      <c r="Q312" s="544"/>
      <c r="R312" s="545"/>
    </row>
    <row r="313" spans="2:18" ht="15.75" thickBot="1">
      <c r="B313" s="19"/>
      <c r="C313" s="12"/>
      <c r="D313" s="12"/>
      <c r="E313" s="12"/>
      <c r="F313" s="12"/>
      <c r="G313" s="12"/>
      <c r="H313" s="12"/>
      <c r="I313" s="12"/>
      <c r="J313" s="12"/>
      <c r="K313" s="12"/>
      <c r="L313" s="12"/>
      <c r="M313" s="12"/>
      <c r="N313" s="12"/>
      <c r="O313" s="12"/>
      <c r="P313" s="12"/>
      <c r="Q313" s="12"/>
      <c r="R313" s="133"/>
    </row>
    <row r="314" spans="2:18" ht="15.75" thickBot="1">
      <c r="B314" s="1147" t="s">
        <v>57</v>
      </c>
      <c r="C314" s="1148"/>
      <c r="D314" s="1148"/>
      <c r="E314" s="1148"/>
      <c r="F314" s="1148"/>
      <c r="G314" s="1148"/>
      <c r="H314" s="1148"/>
      <c r="I314" s="1148"/>
      <c r="J314" s="1148"/>
      <c r="K314" s="1148"/>
      <c r="L314" s="1148"/>
      <c r="M314" s="1148"/>
      <c r="N314" s="1148"/>
      <c r="O314" s="1148"/>
      <c r="P314" s="1148"/>
      <c r="Q314" s="1148"/>
      <c r="R314" s="1149"/>
    </row>
    <row r="315" spans="2:18" ht="15.75" thickBot="1">
      <c r="B315" s="34" t="s">
        <v>45</v>
      </c>
      <c r="C315" s="143">
        <v>2010</v>
      </c>
      <c r="D315" s="144">
        <v>2011</v>
      </c>
      <c r="E315" s="144">
        <v>2012</v>
      </c>
      <c r="F315" s="144">
        <v>2013</v>
      </c>
      <c r="G315" s="144">
        <v>2014</v>
      </c>
      <c r="H315" s="144">
        <v>2015</v>
      </c>
      <c r="I315" s="144">
        <v>2016</v>
      </c>
      <c r="J315" s="144">
        <v>2017</v>
      </c>
      <c r="K315" s="144">
        <v>2018</v>
      </c>
      <c r="L315" s="144">
        <v>2019</v>
      </c>
      <c r="M315" s="144">
        <v>2020</v>
      </c>
      <c r="N315" s="144">
        <v>2021</v>
      </c>
      <c r="O315" s="144">
        <v>2022</v>
      </c>
      <c r="P315" s="144">
        <v>2023</v>
      </c>
      <c r="Q315" s="144">
        <v>2024</v>
      </c>
      <c r="R315" s="145">
        <v>2025</v>
      </c>
    </row>
    <row r="316" spans="2:18">
      <c r="B316" s="106" t="s">
        <v>4</v>
      </c>
      <c r="C316" s="197" t="str">
        <f>IF(OR(C302="",C301=""),"",(C302-C301)*[1]Données!F$16)</f>
        <v/>
      </c>
      <c r="D316" s="197" t="str">
        <f>IF(OR(D302="",D301=""),"",(D302-D301)*[1]Données!G$16)</f>
        <v/>
      </c>
      <c r="E316" s="197" t="str">
        <f>IF(OR(E302="",E301=""),"",(E302-E301)*[1]Données!H$16)</f>
        <v/>
      </c>
      <c r="F316" s="197" t="str">
        <f>IF(OR(F302="",F301=""),"",(F302-F301)*[1]Données!I$16)</f>
        <v/>
      </c>
      <c r="G316" s="197" t="str">
        <f>IF(OR(G302="",G301=""),"",(G302-G301)*[1]Données!J$16)</f>
        <v/>
      </c>
      <c r="H316" s="197" t="str">
        <f>IF(OR(H302="",H301=""),"",(H302-H301)*[1]Données!K$16)</f>
        <v/>
      </c>
      <c r="I316" s="197" t="str">
        <f>IF(OR(I302="",I301=""),"",(I302-I301)*[1]Données!L$16)</f>
        <v/>
      </c>
      <c r="J316" s="197" t="str">
        <f>IF(OR(J302="",J301=""),"",(J302-J301)*[1]Données!M$16)</f>
        <v/>
      </c>
      <c r="K316" s="197" t="str">
        <f>IF(OR(K302="",K301=""),"",(K302-K301)*[1]Données!N$16)</f>
        <v/>
      </c>
      <c r="L316" s="197" t="str">
        <f>IF(OR(L302="",L301=""),"",(L302-L301)*[1]Données!O$16)</f>
        <v/>
      </c>
      <c r="M316" s="197" t="str">
        <f>IF(OR(M302="",M301=""),"",(M302-M301)*[1]Données!P$16)</f>
        <v/>
      </c>
      <c r="N316" s="197" t="str">
        <f>IF(OR(N302="",N301=""),"",(N302-N301)*[1]Données!Q$16)</f>
        <v/>
      </c>
      <c r="O316" s="197" t="str">
        <f>IF(OR(O302="",O301=""),"",(O302-O301)*[1]Données!R$16)</f>
        <v/>
      </c>
      <c r="P316" s="197" t="str">
        <f>IF(OR(P302="",P301=""),"",(P302-P301)*[1]Données!S$16)</f>
        <v/>
      </c>
      <c r="Q316" s="197" t="str">
        <f>IF(OR(Q302="",Q301=""),"",(Q302-Q301)*[1]Données!T$16)</f>
        <v/>
      </c>
      <c r="R316" s="197" t="str">
        <f>IF(OR(R302="",R301=""),"",(R302-R301)*[1]Données!U$16)</f>
        <v/>
      </c>
    </row>
    <row r="317" spans="2:18">
      <c r="B317" s="107" t="s">
        <v>5</v>
      </c>
      <c r="C317" s="197" t="str">
        <f>IF(OR(C303="",C302=""),"",(C303-C302)*[1]Données!F$16)</f>
        <v/>
      </c>
      <c r="D317" s="197" t="str">
        <f>IF(OR(D303="",D302=""),"",(D303-D302)*[1]Données!G$16)</f>
        <v/>
      </c>
      <c r="E317" s="197" t="str">
        <f>IF(OR(E303="",E302=""),"",(E303-E302)*[1]Données!H$16)</f>
        <v/>
      </c>
      <c r="F317" s="197" t="str">
        <f>IF(OR(F303="",F302=""),"",(F303-F302)*[1]Données!I$16)</f>
        <v/>
      </c>
      <c r="G317" s="197" t="str">
        <f>IF(OR(G303="",G302=""),"",(G303-G302)*[1]Données!J$16)</f>
        <v/>
      </c>
      <c r="H317" s="197" t="str">
        <f>IF(OR(H303="",H302=""),"",(H303-H302)*[1]Données!K$16)</f>
        <v/>
      </c>
      <c r="I317" s="197" t="str">
        <f>IF(OR(I303="",I302=""),"",(I303-I302)*[1]Données!L$16)</f>
        <v/>
      </c>
      <c r="J317" s="197" t="str">
        <f>IF(OR(J303="",J302=""),"",(J303-J302)*[1]Données!M$16)</f>
        <v/>
      </c>
      <c r="K317" s="197" t="str">
        <f>IF(OR(K303="",K302=""),"",(K303-K302)*[1]Données!N$16)</f>
        <v/>
      </c>
      <c r="L317" s="197" t="str">
        <f>IF(OR(L303="",L302=""),"",(L303-L302)*[1]Données!O$16)</f>
        <v/>
      </c>
      <c r="M317" s="197" t="str">
        <f>IF(OR(M303="",M302=""),"",(M303-M302)*[1]Données!P$16)</f>
        <v/>
      </c>
      <c r="N317" s="197" t="str">
        <f>IF(OR(N303="",N302=""),"",(N303-N302)*[1]Données!Q$16)</f>
        <v/>
      </c>
      <c r="O317" s="197" t="str">
        <f>IF(OR(O303="",O302=""),"",(O303-O302)*[1]Données!R$16)</f>
        <v/>
      </c>
      <c r="P317" s="197" t="str">
        <f>IF(OR(P303="",P302=""),"",(P303-P302)*[1]Données!S$16)</f>
        <v/>
      </c>
      <c r="Q317" s="197" t="str">
        <f>IF(OR(Q303="",Q302=""),"",(Q303-Q302)*[1]Données!T$16)</f>
        <v/>
      </c>
      <c r="R317" s="197" t="str">
        <f>IF(OR(R303="",R302=""),"",(R303-R302)*[1]Données!U$16)</f>
        <v/>
      </c>
    </row>
    <row r="318" spans="2:18">
      <c r="B318" s="106" t="s">
        <v>6</v>
      </c>
      <c r="C318" s="197" t="str">
        <f>IF(OR(C304="",C303=""),"",(C304-C303)*[1]Données!F$16)</f>
        <v/>
      </c>
      <c r="D318" s="197" t="str">
        <f>IF(OR(D304="",D303=""),"",(D304-D303)*[1]Données!G$16)</f>
        <v/>
      </c>
      <c r="E318" s="197" t="str">
        <f>IF(OR(E304="",E303=""),"",(E304-E303)*[1]Données!H$16)</f>
        <v/>
      </c>
      <c r="F318" s="197" t="str">
        <f>IF(OR(F304="",F303=""),"",(F304-F303)*[1]Données!I$16)</f>
        <v/>
      </c>
      <c r="G318" s="197" t="str">
        <f>IF(OR(G304="",G303=""),"",(G304-G303)*[1]Données!J$16)</f>
        <v/>
      </c>
      <c r="H318" s="197" t="str">
        <f>IF(OR(H304="",H303=""),"",(H304-H303)*[1]Données!K$16)</f>
        <v/>
      </c>
      <c r="I318" s="197" t="str">
        <f>IF(OR(I304="",I303=""),"",(I304-I303)*[1]Données!L$16)</f>
        <v/>
      </c>
      <c r="J318" s="197" t="str">
        <f>IF(OR(J304="",J303=""),"",(J304-J303)*[1]Données!M$16)</f>
        <v/>
      </c>
      <c r="K318" s="197" t="str">
        <f>IF(OR(K304="",K303=""),"",(K304-K303)*[1]Données!N$16)</f>
        <v/>
      </c>
      <c r="L318" s="197" t="str">
        <f>IF(OR(L304="",L303=""),"",(L304-L303)*[1]Données!O$16)</f>
        <v/>
      </c>
      <c r="M318" s="197" t="str">
        <f>IF(OR(M304="",M303=""),"",(M304-M303)*[1]Données!P$16)</f>
        <v/>
      </c>
      <c r="N318" s="197" t="str">
        <f>IF(OR(N304="",N303=""),"",(N304-N303)*[1]Données!Q$16)</f>
        <v/>
      </c>
      <c r="O318" s="197" t="str">
        <f>IF(OR(O304="",O303=""),"",(O304-O303)*[1]Données!R$16)</f>
        <v/>
      </c>
      <c r="P318" s="197" t="str">
        <f>IF(OR(P304="",P303=""),"",(P304-P303)*[1]Données!S$16)</f>
        <v/>
      </c>
      <c r="Q318" s="197" t="str">
        <f>IF(OR(Q304="",Q303=""),"",(Q304-Q303)*[1]Données!T$16)</f>
        <v/>
      </c>
      <c r="R318" s="197" t="str">
        <f>IF(OR(R304="",R303=""),"",(R304-R303)*[1]Données!U$16)</f>
        <v/>
      </c>
    </row>
    <row r="319" spans="2:18">
      <c r="B319" s="106" t="s">
        <v>7</v>
      </c>
      <c r="C319" s="197" t="str">
        <f>IF(OR(C305="",C304=""),"",(C305-C304)*[1]Données!F$16)</f>
        <v/>
      </c>
      <c r="D319" s="197" t="str">
        <f>IF(OR(D305="",D304=""),"",(D305-D304)*[1]Données!G$16)</f>
        <v/>
      </c>
      <c r="E319" s="197" t="str">
        <f>IF(OR(E305="",E304=""),"",(E305-E304)*[1]Données!H$16)</f>
        <v/>
      </c>
      <c r="F319" s="197" t="str">
        <f>IF(OR(F305="",F304=""),"",(F305-F304)*[1]Données!I$16)</f>
        <v/>
      </c>
      <c r="G319" s="197" t="str">
        <f>IF(OR(G305="",G304=""),"",(G305-G304)*[1]Données!J$16)</f>
        <v/>
      </c>
      <c r="H319" s="197" t="str">
        <f>IF(OR(H305="",H304=""),"",(H305-H304)*[1]Données!K$16)</f>
        <v/>
      </c>
      <c r="I319" s="197" t="str">
        <f>IF(OR(I305="",I304=""),"",(I305-I304)*[1]Données!L$16)</f>
        <v/>
      </c>
      <c r="J319" s="197" t="str">
        <f>IF(OR(J305="",J304=""),"",(J305-J304)*[1]Données!M$16)</f>
        <v/>
      </c>
      <c r="K319" s="197" t="str">
        <f>IF(OR(K305="",K304=""),"",(K305-K304)*[1]Données!N$16)</f>
        <v/>
      </c>
      <c r="L319" s="197" t="str">
        <f>IF(OR(L305="",L304=""),"",(L305-L304)*[1]Données!O$16)</f>
        <v/>
      </c>
      <c r="M319" s="197" t="str">
        <f>IF(OR(M305="",M304=""),"",(M305-M304)*[1]Données!P$16)</f>
        <v/>
      </c>
      <c r="N319" s="197" t="str">
        <f>IF(OR(N305="",N304=""),"",(N305-N304)*[1]Données!Q$16)</f>
        <v/>
      </c>
      <c r="O319" s="197" t="str">
        <f>IF(OR(O305="",O304=""),"",(O305-O304)*[1]Données!R$16)</f>
        <v/>
      </c>
      <c r="P319" s="197" t="str">
        <f>IF(OR(P305="",P304=""),"",(P305-P304)*[1]Données!S$16)</f>
        <v/>
      </c>
      <c r="Q319" s="197" t="str">
        <f>IF(OR(Q305="",Q304=""),"",(Q305-Q304)*[1]Données!T$16)</f>
        <v/>
      </c>
      <c r="R319" s="197" t="str">
        <f>IF(OR(R305="",R304=""),"",(R305-R304)*[1]Données!U$16)</f>
        <v/>
      </c>
    </row>
    <row r="320" spans="2:18">
      <c r="B320" s="106" t="s">
        <v>8</v>
      </c>
      <c r="C320" s="197" t="str">
        <f>IF(OR(C306="",C305=""),"",(C306-C305)*[1]Données!F$16)</f>
        <v/>
      </c>
      <c r="D320" s="197" t="str">
        <f>IF(OR(D306="",D305=""),"",(D306-D305)*[1]Données!G$16)</f>
        <v/>
      </c>
      <c r="E320" s="197" t="str">
        <f>IF(OR(E306="",E305=""),"",(E306-E305)*[1]Données!H$16)</f>
        <v/>
      </c>
      <c r="F320" s="197" t="str">
        <f>IF(OR(F306="",F305=""),"",(F306-F305)*[1]Données!I$16)</f>
        <v/>
      </c>
      <c r="G320" s="197" t="str">
        <f>IF(OR(G306="",G305=""),"",(G306-G305)*[1]Données!J$16)</f>
        <v/>
      </c>
      <c r="H320" s="197" t="str">
        <f>IF(OR(H306="",H305=""),"",(H306-H305)*[1]Données!K$16)</f>
        <v/>
      </c>
      <c r="I320" s="197" t="str">
        <f>IF(OR(I306="",I305=""),"",(I306-I305)*[1]Données!L$16)</f>
        <v/>
      </c>
      <c r="J320" s="197" t="str">
        <f>IF(OR(J306="",J305=""),"",(J306-J305)*[1]Données!M$16)</f>
        <v/>
      </c>
      <c r="K320" s="197" t="str">
        <f>IF(OR(K306="",K305=""),"",(K306-K305)*[1]Données!N$16)</f>
        <v/>
      </c>
      <c r="L320" s="197" t="str">
        <f>IF(OR(L306="",L305=""),"",(L306-L305)*[1]Données!O$16)</f>
        <v/>
      </c>
      <c r="M320" s="197" t="str">
        <f>IF(OR(M306="",M305=""),"",(M306-M305)*[1]Données!P$16)</f>
        <v/>
      </c>
      <c r="N320" s="197" t="str">
        <f>IF(OR(N306="",N305=""),"",(N306-N305)*[1]Données!Q$16)</f>
        <v/>
      </c>
      <c r="O320" s="197" t="str">
        <f>IF(OR(O306="",O305=""),"",(O306-O305)*[1]Données!R$16)</f>
        <v/>
      </c>
      <c r="P320" s="197" t="str">
        <f>IF(OR(P306="",P305=""),"",(P306-P305)*[1]Données!S$16)</f>
        <v/>
      </c>
      <c r="Q320" s="197" t="str">
        <f>IF(OR(Q306="",Q305=""),"",(Q306-Q305)*[1]Données!T$16)</f>
        <v/>
      </c>
      <c r="R320" s="197" t="str">
        <f>IF(OR(R306="",R305=""),"",(R306-R305)*[1]Données!U$16)</f>
        <v/>
      </c>
    </row>
    <row r="321" spans="2:19">
      <c r="B321" s="106" t="s">
        <v>9</v>
      </c>
      <c r="C321" s="197" t="str">
        <f>IF(OR(C307="",C306=""),"",(C307-C306)*[1]Données!F$16)</f>
        <v/>
      </c>
      <c r="D321" s="197" t="str">
        <f>IF(OR(D307="",D306=""),"",(D307-D306)*[1]Données!G$16)</f>
        <v/>
      </c>
      <c r="E321" s="197" t="str">
        <f>IF(OR(E307="",E306=""),"",(E307-E306)*[1]Données!H$16)</f>
        <v/>
      </c>
      <c r="F321" s="197" t="str">
        <f>IF(OR(F307="",F306=""),"",(F307-F306)*[1]Données!I$16)</f>
        <v/>
      </c>
      <c r="G321" s="197" t="str">
        <f>IF(OR(G307="",G306=""),"",(G307-G306)*[1]Données!J$16)</f>
        <v/>
      </c>
      <c r="H321" s="197" t="str">
        <f>IF(OR(H307="",H306=""),"",(H307-H306)*[1]Données!K$16)</f>
        <v/>
      </c>
      <c r="I321" s="197" t="str">
        <f>IF(OR(I307="",I306=""),"",(I307-I306)*[1]Données!L$16)</f>
        <v/>
      </c>
      <c r="J321" s="197" t="str">
        <f>IF(OR(J307="",J306=""),"",(J307-J306)*[1]Données!M$16)</f>
        <v/>
      </c>
      <c r="K321" s="197" t="str">
        <f>IF(OR(K307="",K306=""),"",(K307-K306)*[1]Données!N$16)</f>
        <v/>
      </c>
      <c r="L321" s="197" t="str">
        <f>IF(OR(L307="",L306=""),"",(L307-L306)*[1]Données!O$16)</f>
        <v/>
      </c>
      <c r="M321" s="197" t="str">
        <f>IF(OR(M307="",M306=""),"",(M307-M306)*[1]Données!P$16)</f>
        <v/>
      </c>
      <c r="N321" s="197" t="str">
        <f>IF(OR(N307="",N306=""),"",(N307-N306)*[1]Données!Q$16)</f>
        <v/>
      </c>
      <c r="O321" s="197" t="str">
        <f>IF(OR(O307="",O306=""),"",(O307-O306)*[1]Données!R$16)</f>
        <v/>
      </c>
      <c r="P321" s="197" t="str">
        <f>IF(OR(P307="",P306=""),"",(P307-P306)*[1]Données!S$16)</f>
        <v/>
      </c>
      <c r="Q321" s="197" t="str">
        <f>IF(OR(Q307="",Q306=""),"",(Q307-Q306)*[1]Données!T$16)</f>
        <v/>
      </c>
      <c r="R321" s="197" t="str">
        <f>IF(OR(R307="",R306=""),"",(R307-R306)*[1]Données!U$16)</f>
        <v/>
      </c>
    </row>
    <row r="322" spans="2:19">
      <c r="B322" s="106" t="s">
        <v>10</v>
      </c>
      <c r="C322" s="197" t="str">
        <f>IF(OR(C308="",C307=""),"",(C308-C307)*[1]Données!F$16)</f>
        <v/>
      </c>
      <c r="D322" s="197" t="str">
        <f>IF(OR(D308="",D307=""),"",(D308-D307)*[1]Données!G$16)</f>
        <v/>
      </c>
      <c r="E322" s="197" t="str">
        <f>IF(OR(E308="",E307=""),"",(E308-E307)*[1]Données!H$16)</f>
        <v/>
      </c>
      <c r="F322" s="197" t="str">
        <f>IF(OR(F308="",F307=""),"",(F308-F307)*[1]Données!I$16)</f>
        <v/>
      </c>
      <c r="G322" s="197" t="str">
        <f>IF(OR(G308="",G307=""),"",(G308-G307)*[1]Données!J$16)</f>
        <v/>
      </c>
      <c r="H322" s="197" t="str">
        <f>IF(OR(H308="",H307=""),"",(H308-H307)*[1]Données!K$16)</f>
        <v/>
      </c>
      <c r="I322" s="197" t="str">
        <f>IF(OR(I308="",I307=""),"",(I308-I307)*[1]Données!L$16)</f>
        <v/>
      </c>
      <c r="J322" s="197" t="str">
        <f>IF(OR(J308="",J307=""),"",(J308-J307)*[1]Données!M$16)</f>
        <v/>
      </c>
      <c r="K322" s="197" t="str">
        <f>IF(OR(K308="",K307=""),"",(K308-K307)*[1]Données!N$16)</f>
        <v/>
      </c>
      <c r="L322" s="197" t="str">
        <f>IF(OR(L308="",L307=""),"",(L308-L307)*[1]Données!O$16)</f>
        <v/>
      </c>
      <c r="M322" s="197" t="str">
        <f>IF(OR(M308="",M307=""),"",(M308-M307)*[1]Données!P$16)</f>
        <v/>
      </c>
      <c r="N322" s="197" t="str">
        <f>IF(OR(N308="",N307=""),"",(N308-N307)*[1]Données!Q$16)</f>
        <v/>
      </c>
      <c r="O322" s="197" t="str">
        <f>IF(OR(O308="",O307=""),"",(O308-O307)*[1]Données!R$16)</f>
        <v/>
      </c>
      <c r="P322" s="197" t="str">
        <f>IF(OR(P308="",P307=""),"",(P308-P307)*[1]Données!S$16)</f>
        <v/>
      </c>
      <c r="Q322" s="197" t="str">
        <f>IF(OR(Q308="",Q307=""),"",(Q308-Q307)*[1]Données!T$16)</f>
        <v/>
      </c>
      <c r="R322" s="197" t="str">
        <f>IF(OR(R308="",R307=""),"",(R308-R307)*[1]Données!U$16)</f>
        <v/>
      </c>
    </row>
    <row r="323" spans="2:19">
      <c r="B323" s="106" t="s">
        <v>11</v>
      </c>
      <c r="C323" s="197" t="str">
        <f>IF(OR(C309="",C308=""),"",(C309-C308)*[1]Données!F$16)</f>
        <v/>
      </c>
      <c r="D323" s="197" t="str">
        <f>IF(OR(D309="",D308=""),"",(D309-D308)*[1]Données!G$16)</f>
        <v/>
      </c>
      <c r="E323" s="197" t="str">
        <f>IF(OR(E309="",E308=""),"",(E309-E308)*[1]Données!H$16)</f>
        <v/>
      </c>
      <c r="F323" s="197" t="str">
        <f>IF(OR(F309="",F308=""),"",(F309-F308)*[1]Données!I$16)</f>
        <v/>
      </c>
      <c r="G323" s="197" t="str">
        <f>IF(OR(G309="",G308=""),"",(G309-G308)*[1]Données!J$16)</f>
        <v/>
      </c>
      <c r="H323" s="197" t="str">
        <f>IF(OR(H309="",H308=""),"",(H309-H308)*[1]Données!K$16)</f>
        <v/>
      </c>
      <c r="I323" s="197" t="str">
        <f>IF(OR(I309="",I308=""),"",(I309-I308)*[1]Données!L$16)</f>
        <v/>
      </c>
      <c r="J323" s="197" t="str">
        <f>IF(OR(J309="",J308=""),"",(J309-J308)*[1]Données!M$16)</f>
        <v/>
      </c>
      <c r="K323" s="197" t="str">
        <f>IF(OR(K309="",K308=""),"",(K309-K308)*[1]Données!N$16)</f>
        <v/>
      </c>
      <c r="L323" s="197" t="str">
        <f>IF(OR(L309="",L308=""),"",(L309-L308)*[1]Données!O$16)</f>
        <v/>
      </c>
      <c r="M323" s="197" t="str">
        <f>IF(OR(M309="",M308=""),"",(M309-M308)*[1]Données!P$16)</f>
        <v/>
      </c>
      <c r="N323" s="197" t="str">
        <f>IF(OR(N309="",N308=""),"",(N309-N308)*[1]Données!Q$16)</f>
        <v/>
      </c>
      <c r="O323" s="197" t="str">
        <f>IF(OR(O309="",O308=""),"",(O309-O308)*[1]Données!R$16)</f>
        <v/>
      </c>
      <c r="P323" s="197" t="str">
        <f>IF(OR(P309="",P308=""),"",(P309-P308)*[1]Données!S$16)</f>
        <v/>
      </c>
      <c r="Q323" s="197" t="str">
        <f>IF(OR(Q309="",Q308=""),"",(Q309-Q308)*[1]Données!T$16)</f>
        <v/>
      </c>
      <c r="R323" s="197" t="str">
        <f>IF(OR(R309="",R308=""),"",(R309-R308)*[1]Données!U$16)</f>
        <v/>
      </c>
    </row>
    <row r="324" spans="2:19">
      <c r="B324" s="106" t="s">
        <v>12</v>
      </c>
      <c r="C324" s="197" t="str">
        <f>IF(OR(C310="",C309=""),"",(C310-C309)*[1]Données!F$16)</f>
        <v/>
      </c>
      <c r="D324" s="197" t="str">
        <f>IF(OR(D310="",D309=""),"",(D310-D309)*[1]Données!G$16)</f>
        <v/>
      </c>
      <c r="E324" s="197" t="str">
        <f>IF(OR(E310="",E309=""),"",(E310-E309)*[1]Données!H$16)</f>
        <v/>
      </c>
      <c r="F324" s="197" t="str">
        <f>IF(OR(F310="",F309=""),"",(F310-F309)*[1]Données!I$16)</f>
        <v/>
      </c>
      <c r="G324" s="197" t="str">
        <f>IF(OR(G310="",G309=""),"",(G310-G309)*[1]Données!J$16)</f>
        <v/>
      </c>
      <c r="H324" s="197" t="str">
        <f>IF(OR(H310="",H309=""),"",(H310-H309)*[1]Données!K$16)</f>
        <v/>
      </c>
      <c r="I324" s="197" t="str">
        <f>IF(OR(I310="",I309=""),"",(I310-I309)*[1]Données!L$16)</f>
        <v/>
      </c>
      <c r="J324" s="197" t="str">
        <f>IF(OR(J310="",J309=""),"",(J310-J309)*[1]Données!M$16)</f>
        <v/>
      </c>
      <c r="K324" s="197" t="str">
        <f>IF(OR(K310="",K309=""),"",(K310-K309)*[1]Données!N$16)</f>
        <v/>
      </c>
      <c r="L324" s="197" t="str">
        <f>IF(OR(L310="",L309=""),"",(L310-L309)*[1]Données!O$16)</f>
        <v/>
      </c>
      <c r="M324" s="197" t="str">
        <f>IF(OR(M310="",M309=""),"",(M310-M309)*[1]Données!P$16)</f>
        <v/>
      </c>
      <c r="N324" s="197" t="str">
        <f>IF(OR(N310="",N309=""),"",(N310-N309)*[1]Données!Q$16)</f>
        <v/>
      </c>
      <c r="O324" s="197" t="str">
        <f>IF(OR(O310="",O309=""),"",(O310-O309)*[1]Données!R$16)</f>
        <v/>
      </c>
      <c r="P324" s="197" t="str">
        <f>IF(OR(P310="",P309=""),"",(P310-P309)*[1]Données!S$16)</f>
        <v/>
      </c>
      <c r="Q324" s="197" t="str">
        <f>IF(OR(Q310="",Q309=""),"",(Q310-Q309)*[1]Données!T$16)</f>
        <v/>
      </c>
      <c r="R324" s="197" t="str">
        <f>IF(OR(R310="",R309=""),"",(R310-R309)*[1]Données!U$16)</f>
        <v/>
      </c>
    </row>
    <row r="325" spans="2:19">
      <c r="B325" s="106" t="s">
        <v>13</v>
      </c>
      <c r="C325" s="197" t="str">
        <f>IF(OR(C311="",C310=""),"",(C311-C310)*[1]Données!F$16)</f>
        <v/>
      </c>
      <c r="D325" s="197" t="str">
        <f>IF(OR(D311="",D310=""),"",(D311-D310)*[1]Données!G$16)</f>
        <v/>
      </c>
      <c r="E325" s="197" t="str">
        <f>IF(OR(E311="",E310=""),"",(E311-E310)*[1]Données!H$16)</f>
        <v/>
      </c>
      <c r="F325" s="197" t="str">
        <f>IF(OR(F311="",F310=""),"",(F311-F310)*[1]Données!I$16)</f>
        <v/>
      </c>
      <c r="G325" s="197" t="str">
        <f>IF(OR(G311="",G310=""),"",(G311-G310)*[1]Données!J$16)</f>
        <v/>
      </c>
      <c r="H325" s="197" t="str">
        <f>IF(OR(H311="",H310=""),"",(H311-H310)*[1]Données!K$16)</f>
        <v/>
      </c>
      <c r="I325" s="197" t="str">
        <f>IF(OR(I311="",I310=""),"",(I311-I310)*[1]Données!L$16)</f>
        <v/>
      </c>
      <c r="J325" s="197" t="str">
        <f>IF(OR(J311="",J310=""),"",(J311-J310)*[1]Données!M$16)</f>
        <v/>
      </c>
      <c r="K325" s="197" t="str">
        <f>IF(OR(K311="",K310=""),"",(K311-K310)*[1]Données!N$16)</f>
        <v/>
      </c>
      <c r="L325" s="197" t="str">
        <f>IF(OR(L311="",L310=""),"",(L311-L310)*[1]Données!O$16)</f>
        <v/>
      </c>
      <c r="M325" s="197" t="str">
        <f>IF(OR(M311="",M310=""),"",(M311-M310)*[1]Données!P$16)</f>
        <v/>
      </c>
      <c r="N325" s="197" t="str">
        <f>IF(OR(N311="",N310=""),"",(N311-N310)*[1]Données!Q$16)</f>
        <v/>
      </c>
      <c r="O325" s="197" t="str">
        <f>IF(OR(O311="",O310=""),"",(O311-O310)*[1]Données!R$16)</f>
        <v/>
      </c>
      <c r="P325" s="197" t="str">
        <f>IF(OR(P311="",P310=""),"",(P311-P310)*[1]Données!S$16)</f>
        <v/>
      </c>
      <c r="Q325" s="197" t="str">
        <f>IF(OR(Q311="",Q310=""),"",(Q311-Q310)*[1]Données!T$16)</f>
        <v/>
      </c>
      <c r="R325" s="197" t="str">
        <f>IF(OR(R311="",R310=""),"",(R311-R310)*[1]Données!U$16)</f>
        <v/>
      </c>
    </row>
    <row r="326" spans="2:19">
      <c r="B326" s="106" t="s">
        <v>14</v>
      </c>
      <c r="C326" s="197" t="str">
        <f>IF(OR(C312="",C311=""),"",(C312-C311)*[1]Données!F$16)</f>
        <v/>
      </c>
      <c r="D326" s="197" t="str">
        <f>IF(OR(D312="",D311=""),"",(D312-D311)*[1]Données!G$16)</f>
        <v/>
      </c>
      <c r="E326" s="197" t="str">
        <f>IF(OR(E312="",E311=""),"",(E312-E311)*[1]Données!H$16)</f>
        <v/>
      </c>
      <c r="F326" s="197" t="str">
        <f>IF(OR(F312="",F311=""),"",(F312-F311)*[1]Données!I$16)</f>
        <v/>
      </c>
      <c r="G326" s="197" t="str">
        <f>IF(OR(G312="",G311=""),"",(G312-G311)*[1]Données!J$16)</f>
        <v/>
      </c>
      <c r="H326" s="197" t="str">
        <f>IF(OR(H312="",H311=""),"",(H312-H311)*[1]Données!K$16)</f>
        <v/>
      </c>
      <c r="I326" s="197" t="str">
        <f>IF(OR(I312="",I311=""),"",(I312-I311)*[1]Données!L$16)</f>
        <v/>
      </c>
      <c r="J326" s="197" t="str">
        <f>IF(OR(J312="",J311=""),"",(J312-J311)*[1]Données!M$16)</f>
        <v/>
      </c>
      <c r="K326" s="197" t="str">
        <f>IF(OR(K312="",K311=""),"",(K312-K311)*[1]Données!N$16)</f>
        <v/>
      </c>
      <c r="L326" s="197" t="str">
        <f>IF(OR(L312="",L311=""),"",(L312-L311)*[1]Données!O$16)</f>
        <v/>
      </c>
      <c r="M326" s="197" t="str">
        <f>IF(OR(M312="",M311=""),"",(M312-M311)*[1]Données!P$16)</f>
        <v/>
      </c>
      <c r="N326" s="197" t="str">
        <f>IF(OR(N312="",N311=""),"",(N312-N311)*[1]Données!Q$16)</f>
        <v/>
      </c>
      <c r="O326" s="197" t="str">
        <f>IF(OR(O312="",O311=""),"",(O312-O311)*[1]Données!R$16)</f>
        <v/>
      </c>
      <c r="P326" s="197" t="str">
        <f>IF(OR(P312="",P311=""),"",(P312-P311)*[1]Données!S$16)</f>
        <v/>
      </c>
      <c r="Q326" s="197" t="str">
        <f>IF(OR(Q312="",Q311=""),"",(Q312-Q311)*[1]Données!T$16)</f>
        <v/>
      </c>
      <c r="R326" s="197" t="str">
        <f>IF(OR(R312="",R311=""),"",(R312-R311)*[1]Données!U$16)</f>
        <v/>
      </c>
    </row>
    <row r="327" spans="2:19" ht="15.75" thickBot="1">
      <c r="B327" s="108" t="s">
        <v>15</v>
      </c>
      <c r="C327" s="197" t="str">
        <f>IF(OR(D301="",C312=""),"",(D301-C312)*[1]Données!F$16)</f>
        <v/>
      </c>
      <c r="D327" s="197" t="str">
        <f>IF(OR(E301="",D312=""),"",(E301-D312)*[1]Données!G$16)</f>
        <v/>
      </c>
      <c r="E327" s="197" t="str">
        <f>IF(OR(F301="",E312=""),"",(F301-E312)*[1]Données!H$16)</f>
        <v/>
      </c>
      <c r="F327" s="197" t="str">
        <f>IF(OR(G301="",F312=""),"",(G301-F312)*[1]Données!I$16)</f>
        <v/>
      </c>
      <c r="G327" s="197" t="str">
        <f>IF(OR(H301="",G312=""),"",(H301-G312)*[1]Données!J$16)</f>
        <v/>
      </c>
      <c r="H327" s="197" t="str">
        <f>IF(OR(I301="",H312=""),"",(I301-H312)*[1]Données!K$16)</f>
        <v/>
      </c>
      <c r="I327" s="197" t="str">
        <f>IF(OR(J301="",I312=""),"",(J301-I312)*[1]Données!L$16)</f>
        <v/>
      </c>
      <c r="J327" s="197" t="str">
        <f>IF(OR(K301="",J312=""),"",(K301-J312)*[1]Données!M$16)</f>
        <v/>
      </c>
      <c r="K327" s="197" t="str">
        <f>IF(OR(L301="",K312=""),"",(L301-K312)*[1]Données!N$16)</f>
        <v/>
      </c>
      <c r="L327" s="197" t="str">
        <f>IF(OR(M301="",L312=""),"",(M301-L312)*[1]Données!O$16)</f>
        <v/>
      </c>
      <c r="M327" s="197" t="str">
        <f>IF(OR(N301="",M312=""),"",(N301-M312)*[1]Données!P$16)</f>
        <v/>
      </c>
      <c r="N327" s="197" t="str">
        <f>IF(OR(O301="",N312=""),"",(O301-N312)*[1]Données!Q$16)</f>
        <v/>
      </c>
      <c r="O327" s="197" t="str">
        <f>IF(OR(P301="",O312=""),"",(P301-O312)*[1]Données!R$16)</f>
        <v/>
      </c>
      <c r="P327" s="197" t="str">
        <f>IF(OR(Q301="",P312=""),"",(Q301-P312)*[1]Données!S$16)</f>
        <v/>
      </c>
      <c r="Q327" s="197" t="str">
        <f>IF(OR(R301="",Q312=""),"",(R301-Q312)*[1]Données!T$16)</f>
        <v/>
      </c>
      <c r="R327" s="215" t="s">
        <v>16</v>
      </c>
    </row>
    <row r="328" spans="2:19" ht="15.75" thickBot="1">
      <c r="B328" s="103" t="s">
        <v>60</v>
      </c>
      <c r="C328" s="115">
        <f t="shared" ref="C328:R328" si="164">SUM(C316:C327)</f>
        <v>0</v>
      </c>
      <c r="D328" s="115">
        <f t="shared" si="164"/>
        <v>0</v>
      </c>
      <c r="E328" s="115">
        <f t="shared" si="164"/>
        <v>0</v>
      </c>
      <c r="F328" s="115">
        <f t="shared" si="164"/>
        <v>0</v>
      </c>
      <c r="G328" s="115">
        <f t="shared" si="164"/>
        <v>0</v>
      </c>
      <c r="H328" s="115">
        <f t="shared" si="164"/>
        <v>0</v>
      </c>
      <c r="I328" s="115">
        <f t="shared" si="164"/>
        <v>0</v>
      </c>
      <c r="J328" s="115">
        <f t="shared" si="164"/>
        <v>0</v>
      </c>
      <c r="K328" s="115">
        <f t="shared" si="164"/>
        <v>0</v>
      </c>
      <c r="L328" s="115">
        <f t="shared" si="164"/>
        <v>0</v>
      </c>
      <c r="M328" s="115">
        <f t="shared" si="164"/>
        <v>0</v>
      </c>
      <c r="N328" s="115">
        <f t="shared" si="164"/>
        <v>0</v>
      </c>
      <c r="O328" s="115">
        <f t="shared" si="164"/>
        <v>0</v>
      </c>
      <c r="P328" s="115">
        <f t="shared" si="164"/>
        <v>0</v>
      </c>
      <c r="Q328" s="115">
        <f t="shared" si="164"/>
        <v>0</v>
      </c>
      <c r="R328" s="116">
        <f t="shared" si="164"/>
        <v>0</v>
      </c>
    </row>
    <row r="329" spans="2:19" ht="15.75" thickBot="1">
      <c r="B329" s="219" t="s">
        <v>63</v>
      </c>
      <c r="C329" s="636" t="s">
        <v>16</v>
      </c>
      <c r="D329" s="637" t="e">
        <f t="shared" ref="D329:R329" si="165">-(1-D328/C328)</f>
        <v>#DIV/0!</v>
      </c>
      <c r="E329" s="637" t="e">
        <f t="shared" si="165"/>
        <v>#DIV/0!</v>
      </c>
      <c r="F329" s="637" t="e">
        <f t="shared" si="165"/>
        <v>#DIV/0!</v>
      </c>
      <c r="G329" s="637" t="e">
        <f t="shared" si="165"/>
        <v>#DIV/0!</v>
      </c>
      <c r="H329" s="637" t="e">
        <f t="shared" si="165"/>
        <v>#DIV/0!</v>
      </c>
      <c r="I329" s="637" t="e">
        <f t="shared" si="165"/>
        <v>#DIV/0!</v>
      </c>
      <c r="J329" s="637" t="e">
        <f t="shared" si="165"/>
        <v>#DIV/0!</v>
      </c>
      <c r="K329" s="637" t="e">
        <f t="shared" si="165"/>
        <v>#DIV/0!</v>
      </c>
      <c r="L329" s="637" t="e">
        <f t="shared" si="165"/>
        <v>#DIV/0!</v>
      </c>
      <c r="M329" s="637" t="e">
        <f t="shared" si="165"/>
        <v>#DIV/0!</v>
      </c>
      <c r="N329" s="637" t="e">
        <f t="shared" si="165"/>
        <v>#DIV/0!</v>
      </c>
      <c r="O329" s="637" t="e">
        <f t="shared" si="165"/>
        <v>#DIV/0!</v>
      </c>
      <c r="P329" s="637" t="e">
        <f t="shared" si="165"/>
        <v>#DIV/0!</v>
      </c>
      <c r="Q329" s="637" t="e">
        <f t="shared" si="165"/>
        <v>#DIV/0!</v>
      </c>
      <c r="R329" s="638" t="e">
        <f t="shared" si="165"/>
        <v>#DIV/0!</v>
      </c>
    </row>
    <row r="330" spans="2:19" ht="34.5" customHeight="1" thickBot="1"/>
    <row r="331" spans="2:19" s="40" customFormat="1" ht="56.25" customHeight="1" thickBot="1">
      <c r="B331" s="1150" t="s">
        <v>243</v>
      </c>
      <c r="C331" s="1151"/>
      <c r="D331" s="1151"/>
      <c r="E331" s="1151"/>
      <c r="F331" s="1151"/>
      <c r="G331" s="1151"/>
      <c r="H331" s="1151"/>
      <c r="I331" s="1151"/>
      <c r="J331" s="1151"/>
      <c r="K331" s="1151"/>
      <c r="L331" s="1151"/>
      <c r="M331" s="1151"/>
      <c r="N331" s="1151"/>
      <c r="O331" s="1151"/>
      <c r="P331" s="1151"/>
      <c r="Q331" s="1151"/>
      <c r="R331" s="1151"/>
      <c r="S331" s="1152"/>
    </row>
    <row r="332" spans="2:19" ht="15.75" thickBot="1"/>
    <row r="333" spans="2:19" ht="15.75" thickBot="1">
      <c r="B333" s="1147" t="s">
        <v>169</v>
      </c>
      <c r="C333" s="1148"/>
      <c r="D333" s="1148"/>
      <c r="E333" s="1148"/>
      <c r="F333" s="1148"/>
      <c r="G333" s="1148"/>
      <c r="H333" s="1148"/>
      <c r="I333" s="1148"/>
      <c r="J333" s="1148"/>
      <c r="K333" s="1148"/>
      <c r="L333" s="1148"/>
      <c r="M333" s="1148"/>
      <c r="N333" s="1148"/>
      <c r="O333" s="1148"/>
      <c r="P333" s="1148"/>
      <c r="Q333" s="1148"/>
      <c r="R333" s="1148"/>
      <c r="S333" s="1149"/>
    </row>
    <row r="334" spans="2:19" ht="15.75" thickBot="1">
      <c r="B334" s="1145" t="s">
        <v>45</v>
      </c>
      <c r="C334" s="1146"/>
      <c r="D334" s="161">
        <v>2010</v>
      </c>
      <c r="E334" s="162">
        <v>2011</v>
      </c>
      <c r="F334" s="162">
        <v>2012</v>
      </c>
      <c r="G334" s="162">
        <v>2013</v>
      </c>
      <c r="H334" s="162">
        <v>2014</v>
      </c>
      <c r="I334" s="162">
        <v>2015</v>
      </c>
      <c r="J334" s="162">
        <v>2016</v>
      </c>
      <c r="K334" s="162">
        <v>2017</v>
      </c>
      <c r="L334" s="162">
        <v>2018</v>
      </c>
      <c r="M334" s="162">
        <v>2019</v>
      </c>
      <c r="N334" s="162">
        <v>2020</v>
      </c>
      <c r="O334" s="162">
        <v>2021</v>
      </c>
      <c r="P334" s="162">
        <v>2022</v>
      </c>
      <c r="Q334" s="162">
        <v>2023</v>
      </c>
      <c r="R334" s="162">
        <v>2024</v>
      </c>
      <c r="S334" s="163">
        <v>2025</v>
      </c>
    </row>
    <row r="335" spans="2:19">
      <c r="B335" s="1140">
        <f>'Thermique (total)'!C65</f>
        <v>0</v>
      </c>
      <c r="C335" s="643" t="s">
        <v>166</v>
      </c>
      <c r="D335" s="353">
        <f>'Thermique (total)'!D8</f>
        <v>0</v>
      </c>
      <c r="E335" s="354">
        <f>'Thermique (total)'!E8</f>
        <v>0</v>
      </c>
      <c r="F335" s="354">
        <f>'Thermique (total)'!F8</f>
        <v>0</v>
      </c>
      <c r="G335" s="354">
        <f>'Thermique (total)'!G8</f>
        <v>0</v>
      </c>
      <c r="H335" s="354">
        <f>'Thermique (total)'!H8</f>
        <v>0</v>
      </c>
      <c r="I335" s="354">
        <f>'Thermique (total)'!I8</f>
        <v>0</v>
      </c>
      <c r="J335" s="354">
        <f>'Thermique (total)'!J8</f>
        <v>0</v>
      </c>
      <c r="K335" s="354">
        <f>'Thermique (total)'!K8</f>
        <v>0</v>
      </c>
      <c r="L335" s="354">
        <f>'Thermique (total)'!L8</f>
        <v>0</v>
      </c>
      <c r="M335" s="354">
        <f>'Thermique (total)'!M8</f>
        <v>0</v>
      </c>
      <c r="N335" s="354">
        <f>'Thermique (total)'!N8</f>
        <v>0</v>
      </c>
      <c r="O335" s="354">
        <f>'Thermique (total)'!O8</f>
        <v>0</v>
      </c>
      <c r="P335" s="354">
        <f>'Thermique (total)'!P8</f>
        <v>0</v>
      </c>
      <c r="Q335" s="354">
        <f>'Thermique (total)'!Q8</f>
        <v>0</v>
      </c>
      <c r="R335" s="354">
        <f>'Thermique (total)'!R8</f>
        <v>0</v>
      </c>
      <c r="S335" s="355">
        <f>'Thermique (total)'!S8</f>
        <v>0</v>
      </c>
    </row>
    <row r="336" spans="2:19" ht="15.75" thickBot="1">
      <c r="B336" s="1141"/>
      <c r="C336" s="644" t="s">
        <v>167</v>
      </c>
      <c r="D336" s="356">
        <f>'Thermique (par source)'!C260</f>
        <v>0</v>
      </c>
      <c r="E336" s="313">
        <f>'Thermique (par source)'!D260</f>
        <v>0</v>
      </c>
      <c r="F336" s="313">
        <f>'Thermique (par source)'!E260</f>
        <v>0</v>
      </c>
      <c r="G336" s="313">
        <f>'Thermique (par source)'!F260</f>
        <v>0</v>
      </c>
      <c r="H336" s="313">
        <f>'Thermique (par source)'!G260</f>
        <v>0</v>
      </c>
      <c r="I336" s="313">
        <f>'Thermique (par source)'!H260</f>
        <v>0</v>
      </c>
      <c r="J336" s="313">
        <f>'Thermique (par source)'!I260</f>
        <v>0</v>
      </c>
      <c r="K336" s="313">
        <f>'Thermique (par source)'!J260</f>
        <v>0</v>
      </c>
      <c r="L336" s="313">
        <f>'Thermique (par source)'!K260</f>
        <v>0</v>
      </c>
      <c r="M336" s="313">
        <f>'Thermique (par source)'!L260</f>
        <v>0</v>
      </c>
      <c r="N336" s="313">
        <f>'Thermique (par source)'!M260</f>
        <v>0</v>
      </c>
      <c r="O336" s="313">
        <f>'Thermique (par source)'!N260</f>
        <v>0</v>
      </c>
      <c r="P336" s="313">
        <f>'Thermique (par source)'!O260</f>
        <v>0</v>
      </c>
      <c r="Q336" s="313">
        <f>'Thermique (par source)'!P260</f>
        <v>0</v>
      </c>
      <c r="R336" s="313">
        <f>'Thermique (par source)'!Q260</f>
        <v>0</v>
      </c>
      <c r="S336" s="292">
        <f>'Thermique (par source)'!R260</f>
        <v>0</v>
      </c>
    </row>
    <row r="337" spans="2:19">
      <c r="B337" s="1141"/>
      <c r="C337" s="1138" t="s">
        <v>168</v>
      </c>
      <c r="D337" s="349">
        <f t="shared" ref="D337:S337" si="166">D335-D336</f>
        <v>0</v>
      </c>
      <c r="E337" s="350">
        <f t="shared" si="166"/>
        <v>0</v>
      </c>
      <c r="F337" s="350">
        <f t="shared" si="166"/>
        <v>0</v>
      </c>
      <c r="G337" s="350">
        <f t="shared" si="166"/>
        <v>0</v>
      </c>
      <c r="H337" s="350">
        <f t="shared" si="166"/>
        <v>0</v>
      </c>
      <c r="I337" s="350">
        <f t="shared" si="166"/>
        <v>0</v>
      </c>
      <c r="J337" s="350">
        <f t="shared" si="166"/>
        <v>0</v>
      </c>
      <c r="K337" s="350">
        <f t="shared" si="166"/>
        <v>0</v>
      </c>
      <c r="L337" s="350">
        <f t="shared" si="166"/>
        <v>0</v>
      </c>
      <c r="M337" s="350">
        <f t="shared" si="166"/>
        <v>0</v>
      </c>
      <c r="N337" s="350">
        <f t="shared" si="166"/>
        <v>0</v>
      </c>
      <c r="O337" s="350">
        <f t="shared" si="166"/>
        <v>0</v>
      </c>
      <c r="P337" s="350">
        <f t="shared" si="166"/>
        <v>0</v>
      </c>
      <c r="Q337" s="350">
        <f t="shared" si="166"/>
        <v>0</v>
      </c>
      <c r="R337" s="350">
        <f t="shared" si="166"/>
        <v>0</v>
      </c>
      <c r="S337" s="351">
        <f t="shared" si="166"/>
        <v>0</v>
      </c>
    </row>
    <row r="338" spans="2:19" ht="15.75" thickBot="1">
      <c r="B338" s="1142"/>
      <c r="C338" s="1139"/>
      <c r="D338" s="352" t="e">
        <f t="shared" ref="D338:S338" si="167">1-(D336/D335)</f>
        <v>#DIV/0!</v>
      </c>
      <c r="E338" s="347" t="e">
        <f t="shared" si="167"/>
        <v>#DIV/0!</v>
      </c>
      <c r="F338" s="347" t="e">
        <f t="shared" si="167"/>
        <v>#DIV/0!</v>
      </c>
      <c r="G338" s="347" t="e">
        <f t="shared" si="167"/>
        <v>#DIV/0!</v>
      </c>
      <c r="H338" s="347" t="e">
        <f t="shared" si="167"/>
        <v>#DIV/0!</v>
      </c>
      <c r="I338" s="347" t="e">
        <f t="shared" si="167"/>
        <v>#DIV/0!</v>
      </c>
      <c r="J338" s="347" t="e">
        <f t="shared" si="167"/>
        <v>#DIV/0!</v>
      </c>
      <c r="K338" s="347" t="e">
        <f t="shared" si="167"/>
        <v>#DIV/0!</v>
      </c>
      <c r="L338" s="347" t="e">
        <f t="shared" si="167"/>
        <v>#DIV/0!</v>
      </c>
      <c r="M338" s="347" t="e">
        <f t="shared" si="167"/>
        <v>#DIV/0!</v>
      </c>
      <c r="N338" s="347" t="e">
        <f t="shared" si="167"/>
        <v>#DIV/0!</v>
      </c>
      <c r="O338" s="347" t="e">
        <f t="shared" si="167"/>
        <v>#DIV/0!</v>
      </c>
      <c r="P338" s="347" t="e">
        <f t="shared" si="167"/>
        <v>#DIV/0!</v>
      </c>
      <c r="Q338" s="347" t="e">
        <f t="shared" si="167"/>
        <v>#DIV/0!</v>
      </c>
      <c r="R338" s="347" t="e">
        <f t="shared" si="167"/>
        <v>#DIV/0!</v>
      </c>
      <c r="S338" s="348" t="e">
        <f t="shared" si="167"/>
        <v>#DIV/0!</v>
      </c>
    </row>
    <row r="339" spans="2:19" ht="15.75" thickBot="1">
      <c r="B339" s="463"/>
      <c r="C339" s="1"/>
      <c r="D339" s="2"/>
      <c r="E339" s="2"/>
      <c r="F339" s="2"/>
      <c r="G339" s="2"/>
      <c r="H339" s="2"/>
      <c r="I339" s="2"/>
      <c r="J339" s="2"/>
      <c r="K339" s="2"/>
      <c r="L339" s="2"/>
      <c r="M339" s="2"/>
      <c r="N339" s="2"/>
      <c r="O339" s="2"/>
      <c r="P339" s="2"/>
      <c r="Q339" s="2"/>
      <c r="R339" s="2"/>
    </row>
    <row r="340" spans="2:19">
      <c r="B340" s="1140">
        <f>'Thermique (total)'!C67</f>
        <v>0</v>
      </c>
      <c r="C340" s="643" t="s">
        <v>166</v>
      </c>
      <c r="D340" s="353">
        <f>'Thermique (total)'!D10</f>
        <v>0</v>
      </c>
      <c r="E340" s="354">
        <f>'Thermique (total)'!E10</f>
        <v>0</v>
      </c>
      <c r="F340" s="354">
        <f>'Thermique (total)'!F10</f>
        <v>0</v>
      </c>
      <c r="G340" s="354">
        <f>'Thermique (total)'!G10</f>
        <v>0</v>
      </c>
      <c r="H340" s="354">
        <f>'Thermique (total)'!H10</f>
        <v>0</v>
      </c>
      <c r="I340" s="354">
        <f>'Thermique (total)'!I10</f>
        <v>0</v>
      </c>
      <c r="J340" s="354">
        <f>'Thermique (total)'!J10</f>
        <v>0</v>
      </c>
      <c r="K340" s="354">
        <f>'Thermique (total)'!K10</f>
        <v>0</v>
      </c>
      <c r="L340" s="354">
        <f>'Thermique (total)'!L10</f>
        <v>0</v>
      </c>
      <c r="M340" s="354">
        <f>'Thermique (total)'!M10</f>
        <v>0</v>
      </c>
      <c r="N340" s="354">
        <f>'Thermique (total)'!N10</f>
        <v>0</v>
      </c>
      <c r="O340" s="354">
        <f>'Thermique (total)'!O10</f>
        <v>0</v>
      </c>
      <c r="P340" s="354">
        <f>'Thermique (total)'!P10</f>
        <v>0</v>
      </c>
      <c r="Q340" s="354">
        <f>'Thermique (total)'!Q10</f>
        <v>0</v>
      </c>
      <c r="R340" s="354">
        <f>'Thermique (total)'!R10</f>
        <v>0</v>
      </c>
      <c r="S340" s="355">
        <f>'Thermique (total)'!S10</f>
        <v>0</v>
      </c>
    </row>
    <row r="341" spans="2:19" ht="15.75" thickBot="1">
      <c r="B341" s="1141"/>
      <c r="C341" s="644" t="s">
        <v>167</v>
      </c>
      <c r="D341" s="363">
        <f>'Thermique (par source)'!C294</f>
        <v>0</v>
      </c>
      <c r="E341" s="364">
        <f>'Thermique (par source)'!D294</f>
        <v>0</v>
      </c>
      <c r="F341" s="364">
        <f>'Thermique (par source)'!E294</f>
        <v>0</v>
      </c>
      <c r="G341" s="364">
        <f>'Thermique (par source)'!F294</f>
        <v>0</v>
      </c>
      <c r="H341" s="364">
        <f>'Thermique (par source)'!G294</f>
        <v>0</v>
      </c>
      <c r="I341" s="364">
        <f>'Thermique (par source)'!H294</f>
        <v>0</v>
      </c>
      <c r="J341" s="364">
        <f>'Thermique (par source)'!I294</f>
        <v>0</v>
      </c>
      <c r="K341" s="364">
        <f>'Thermique (par source)'!J294</f>
        <v>0</v>
      </c>
      <c r="L341" s="364">
        <f>'Thermique (par source)'!K294</f>
        <v>0</v>
      </c>
      <c r="M341" s="364">
        <f>'Thermique (par source)'!L294</f>
        <v>0</v>
      </c>
      <c r="N341" s="364">
        <f>'Thermique (par source)'!M294</f>
        <v>0</v>
      </c>
      <c r="O341" s="364">
        <f>'Thermique (par source)'!N294</f>
        <v>0</v>
      </c>
      <c r="P341" s="364">
        <f>'Thermique (par source)'!O294</f>
        <v>0</v>
      </c>
      <c r="Q341" s="364">
        <f>'Thermique (par source)'!P294</f>
        <v>0</v>
      </c>
      <c r="R341" s="364">
        <f>'Thermique (par source)'!Q294</f>
        <v>0</v>
      </c>
      <c r="S341" s="365">
        <f>'Thermique (par source)'!R294</f>
        <v>0</v>
      </c>
    </row>
    <row r="342" spans="2:19">
      <c r="B342" s="1141"/>
      <c r="C342" s="1143" t="s">
        <v>168</v>
      </c>
      <c r="D342" s="349">
        <f t="shared" ref="D342:S342" si="168">D340-D341</f>
        <v>0</v>
      </c>
      <c r="E342" s="350">
        <f t="shared" si="168"/>
        <v>0</v>
      </c>
      <c r="F342" s="350">
        <f t="shared" si="168"/>
        <v>0</v>
      </c>
      <c r="G342" s="350">
        <f t="shared" si="168"/>
        <v>0</v>
      </c>
      <c r="H342" s="350">
        <f t="shared" si="168"/>
        <v>0</v>
      </c>
      <c r="I342" s="350">
        <f t="shared" si="168"/>
        <v>0</v>
      </c>
      <c r="J342" s="350">
        <f t="shared" si="168"/>
        <v>0</v>
      </c>
      <c r="K342" s="350">
        <f t="shared" si="168"/>
        <v>0</v>
      </c>
      <c r="L342" s="350">
        <f t="shared" si="168"/>
        <v>0</v>
      </c>
      <c r="M342" s="350">
        <f t="shared" si="168"/>
        <v>0</v>
      </c>
      <c r="N342" s="350">
        <f t="shared" si="168"/>
        <v>0</v>
      </c>
      <c r="O342" s="350">
        <f t="shared" si="168"/>
        <v>0</v>
      </c>
      <c r="P342" s="350">
        <f t="shared" si="168"/>
        <v>0</v>
      </c>
      <c r="Q342" s="350">
        <f t="shared" si="168"/>
        <v>0</v>
      </c>
      <c r="R342" s="350">
        <f t="shared" si="168"/>
        <v>0</v>
      </c>
      <c r="S342" s="351">
        <f t="shared" si="168"/>
        <v>0</v>
      </c>
    </row>
    <row r="343" spans="2:19" ht="15.75" thickBot="1">
      <c r="B343" s="1142"/>
      <c r="C343" s="1144"/>
      <c r="D343" s="352" t="e">
        <f t="shared" ref="D343:S343" si="169">1-(D341/D340)</f>
        <v>#DIV/0!</v>
      </c>
      <c r="E343" s="347" t="e">
        <f t="shared" si="169"/>
        <v>#DIV/0!</v>
      </c>
      <c r="F343" s="347" t="e">
        <f t="shared" si="169"/>
        <v>#DIV/0!</v>
      </c>
      <c r="G343" s="347" t="e">
        <f t="shared" si="169"/>
        <v>#DIV/0!</v>
      </c>
      <c r="H343" s="347" t="e">
        <f t="shared" si="169"/>
        <v>#DIV/0!</v>
      </c>
      <c r="I343" s="347" t="e">
        <f t="shared" si="169"/>
        <v>#DIV/0!</v>
      </c>
      <c r="J343" s="347" t="e">
        <f t="shared" si="169"/>
        <v>#DIV/0!</v>
      </c>
      <c r="K343" s="347" t="e">
        <f t="shared" si="169"/>
        <v>#DIV/0!</v>
      </c>
      <c r="L343" s="347" t="e">
        <f t="shared" si="169"/>
        <v>#DIV/0!</v>
      </c>
      <c r="M343" s="347" t="e">
        <f t="shared" si="169"/>
        <v>#DIV/0!</v>
      </c>
      <c r="N343" s="347" t="e">
        <f t="shared" si="169"/>
        <v>#DIV/0!</v>
      </c>
      <c r="O343" s="347" t="e">
        <f t="shared" si="169"/>
        <v>#DIV/0!</v>
      </c>
      <c r="P343" s="347" t="e">
        <f t="shared" si="169"/>
        <v>#DIV/0!</v>
      </c>
      <c r="Q343" s="347" t="e">
        <f t="shared" si="169"/>
        <v>#DIV/0!</v>
      </c>
      <c r="R343" s="347" t="e">
        <f t="shared" si="169"/>
        <v>#DIV/0!</v>
      </c>
      <c r="S343" s="348" t="e">
        <f t="shared" si="169"/>
        <v>#DIV/0!</v>
      </c>
    </row>
    <row r="344" spans="2:19" ht="15.75" thickBot="1">
      <c r="B344" s="463"/>
      <c r="C344" s="2"/>
      <c r="D344" s="2"/>
      <c r="E344" s="2"/>
      <c r="F344" s="2"/>
      <c r="G344" s="2"/>
      <c r="H344" s="2"/>
      <c r="I344" s="2"/>
      <c r="J344" s="2"/>
      <c r="K344" s="2"/>
      <c r="L344" s="2"/>
      <c r="M344" s="2"/>
      <c r="N344" s="2"/>
      <c r="O344" s="2"/>
      <c r="P344" s="2"/>
      <c r="Q344" s="2"/>
      <c r="R344" s="2"/>
    </row>
    <row r="345" spans="2:19">
      <c r="B345" s="1140">
        <f>'Thermique (total)'!C69</f>
        <v>0</v>
      </c>
      <c r="C345" s="645" t="s">
        <v>166</v>
      </c>
      <c r="D345" s="353">
        <f>'Thermique (total)'!D12</f>
        <v>0</v>
      </c>
      <c r="E345" s="354">
        <f>'Thermique (total)'!E12</f>
        <v>0</v>
      </c>
      <c r="F345" s="354">
        <f>'Thermique (total)'!F12</f>
        <v>0</v>
      </c>
      <c r="G345" s="354">
        <f>'Thermique (total)'!G12</f>
        <v>0</v>
      </c>
      <c r="H345" s="354">
        <f>'Thermique (total)'!H12</f>
        <v>0</v>
      </c>
      <c r="I345" s="354">
        <f>'Thermique (total)'!I12</f>
        <v>0</v>
      </c>
      <c r="J345" s="354">
        <f>'Thermique (total)'!J12</f>
        <v>0</v>
      </c>
      <c r="K345" s="354">
        <f>'Thermique (total)'!K12</f>
        <v>0</v>
      </c>
      <c r="L345" s="354">
        <f>'Thermique (total)'!L12</f>
        <v>0</v>
      </c>
      <c r="M345" s="354">
        <f>'Thermique (total)'!M12</f>
        <v>0</v>
      </c>
      <c r="N345" s="354">
        <f>'Thermique (total)'!N12</f>
        <v>0</v>
      </c>
      <c r="O345" s="354">
        <f>'Thermique (total)'!O12</f>
        <v>0</v>
      </c>
      <c r="P345" s="354">
        <f>'Thermique (total)'!P12</f>
        <v>0</v>
      </c>
      <c r="Q345" s="354">
        <f>'Thermique (total)'!Q12</f>
        <v>0</v>
      </c>
      <c r="R345" s="354">
        <f>'Thermique (total)'!R12</f>
        <v>0</v>
      </c>
      <c r="S345" s="355">
        <f>'Thermique (total)'!S12</f>
        <v>0</v>
      </c>
    </row>
    <row r="346" spans="2:19" ht="15.75" thickBot="1">
      <c r="B346" s="1141"/>
      <c r="C346" s="644" t="s">
        <v>167</v>
      </c>
      <c r="D346" s="360">
        <f>'Thermique (par source)'!C328</f>
        <v>0</v>
      </c>
      <c r="E346" s="361">
        <f>'Thermique (par source)'!D328</f>
        <v>0</v>
      </c>
      <c r="F346" s="361">
        <f>'Thermique (par source)'!E328</f>
        <v>0</v>
      </c>
      <c r="G346" s="361">
        <f>'Thermique (par source)'!F328</f>
        <v>0</v>
      </c>
      <c r="H346" s="361">
        <f>'Thermique (par source)'!G328</f>
        <v>0</v>
      </c>
      <c r="I346" s="361">
        <f>'Thermique (par source)'!H328</f>
        <v>0</v>
      </c>
      <c r="J346" s="361">
        <f>'Thermique (par source)'!I328</f>
        <v>0</v>
      </c>
      <c r="K346" s="361">
        <f>'Thermique (par source)'!J328</f>
        <v>0</v>
      </c>
      <c r="L346" s="361">
        <f>'Thermique (par source)'!K328</f>
        <v>0</v>
      </c>
      <c r="M346" s="361">
        <f>'Thermique (par source)'!L328</f>
        <v>0</v>
      </c>
      <c r="N346" s="361">
        <f>'Thermique (par source)'!M328</f>
        <v>0</v>
      </c>
      <c r="O346" s="361">
        <f>'Thermique (par source)'!N328</f>
        <v>0</v>
      </c>
      <c r="P346" s="361">
        <f>'Thermique (par source)'!O328</f>
        <v>0</v>
      </c>
      <c r="Q346" s="361">
        <f>'Thermique (par source)'!P328</f>
        <v>0</v>
      </c>
      <c r="R346" s="361">
        <f>'Thermique (par source)'!Q328</f>
        <v>0</v>
      </c>
      <c r="S346" s="362">
        <f>'Thermique (par source)'!R328</f>
        <v>0</v>
      </c>
    </row>
    <row r="347" spans="2:19">
      <c r="B347" s="1141"/>
      <c r="C347" s="1138" t="s">
        <v>168</v>
      </c>
      <c r="D347" s="366">
        <f t="shared" ref="D347:S347" si="170">D345-D346</f>
        <v>0</v>
      </c>
      <c r="E347" s="358">
        <f t="shared" si="170"/>
        <v>0</v>
      </c>
      <c r="F347" s="358">
        <f t="shared" si="170"/>
        <v>0</v>
      </c>
      <c r="G347" s="358">
        <f t="shared" si="170"/>
        <v>0</v>
      </c>
      <c r="H347" s="358">
        <f t="shared" si="170"/>
        <v>0</v>
      </c>
      <c r="I347" s="358">
        <f t="shared" si="170"/>
        <v>0</v>
      </c>
      <c r="J347" s="358">
        <f t="shared" si="170"/>
        <v>0</v>
      </c>
      <c r="K347" s="358">
        <f t="shared" si="170"/>
        <v>0</v>
      </c>
      <c r="L347" s="358">
        <f t="shared" si="170"/>
        <v>0</v>
      </c>
      <c r="M347" s="358">
        <f t="shared" si="170"/>
        <v>0</v>
      </c>
      <c r="N347" s="358">
        <f t="shared" si="170"/>
        <v>0</v>
      </c>
      <c r="O347" s="358">
        <f t="shared" si="170"/>
        <v>0</v>
      </c>
      <c r="P347" s="358">
        <f t="shared" si="170"/>
        <v>0</v>
      </c>
      <c r="Q347" s="358">
        <f t="shared" si="170"/>
        <v>0</v>
      </c>
      <c r="R347" s="358">
        <f t="shared" si="170"/>
        <v>0</v>
      </c>
      <c r="S347" s="359">
        <f t="shared" si="170"/>
        <v>0</v>
      </c>
    </row>
    <row r="348" spans="2:19" ht="15.75" thickBot="1">
      <c r="B348" s="1142"/>
      <c r="C348" s="1139"/>
      <c r="D348" s="346" t="e">
        <f t="shared" ref="D348:S348" si="171">1-(D346/D345)</f>
        <v>#DIV/0!</v>
      </c>
      <c r="E348" s="347" t="e">
        <f t="shared" si="171"/>
        <v>#DIV/0!</v>
      </c>
      <c r="F348" s="347" t="e">
        <f t="shared" si="171"/>
        <v>#DIV/0!</v>
      </c>
      <c r="G348" s="347" t="e">
        <f t="shared" si="171"/>
        <v>#DIV/0!</v>
      </c>
      <c r="H348" s="347" t="e">
        <f t="shared" si="171"/>
        <v>#DIV/0!</v>
      </c>
      <c r="I348" s="347" t="e">
        <f t="shared" si="171"/>
        <v>#DIV/0!</v>
      </c>
      <c r="J348" s="347" t="e">
        <f t="shared" si="171"/>
        <v>#DIV/0!</v>
      </c>
      <c r="K348" s="347" t="e">
        <f t="shared" si="171"/>
        <v>#DIV/0!</v>
      </c>
      <c r="L348" s="347" t="e">
        <f t="shared" si="171"/>
        <v>#DIV/0!</v>
      </c>
      <c r="M348" s="347" t="e">
        <f t="shared" si="171"/>
        <v>#DIV/0!</v>
      </c>
      <c r="N348" s="347" t="e">
        <f t="shared" si="171"/>
        <v>#DIV/0!</v>
      </c>
      <c r="O348" s="347" t="e">
        <f t="shared" si="171"/>
        <v>#DIV/0!</v>
      </c>
      <c r="P348" s="347" t="e">
        <f t="shared" si="171"/>
        <v>#DIV/0!</v>
      </c>
      <c r="Q348" s="347" t="e">
        <f t="shared" si="171"/>
        <v>#DIV/0!</v>
      </c>
      <c r="R348" s="347" t="e">
        <f t="shared" si="171"/>
        <v>#DIV/0!</v>
      </c>
      <c r="S348" s="348" t="e">
        <f t="shared" si="171"/>
        <v>#DIV/0!</v>
      </c>
    </row>
    <row r="349" spans="2:19" ht="15.75" thickBot="1">
      <c r="B349" s="2"/>
      <c r="C349" s="2"/>
      <c r="D349" s="2"/>
      <c r="E349" s="2"/>
      <c r="F349" s="2"/>
      <c r="G349" s="2"/>
      <c r="H349" s="2"/>
      <c r="I349" s="2"/>
      <c r="J349" s="2"/>
      <c r="K349" s="2"/>
      <c r="L349" s="2"/>
      <c r="M349" s="2"/>
      <c r="N349" s="2"/>
      <c r="O349" s="2"/>
      <c r="P349" s="2"/>
      <c r="Q349" s="2"/>
      <c r="R349" s="2"/>
    </row>
    <row r="350" spans="2:19">
      <c r="B350" s="1135" t="s">
        <v>168</v>
      </c>
      <c r="C350" s="645" t="s">
        <v>166</v>
      </c>
      <c r="D350" s="353">
        <f t="shared" ref="D350:S350" si="172">D335+D340+D345</f>
        <v>0</v>
      </c>
      <c r="E350" s="354">
        <f t="shared" si="172"/>
        <v>0</v>
      </c>
      <c r="F350" s="354">
        <f t="shared" si="172"/>
        <v>0</v>
      </c>
      <c r="G350" s="354">
        <f t="shared" si="172"/>
        <v>0</v>
      </c>
      <c r="H350" s="354">
        <f t="shared" si="172"/>
        <v>0</v>
      </c>
      <c r="I350" s="354">
        <f t="shared" si="172"/>
        <v>0</v>
      </c>
      <c r="J350" s="354">
        <f t="shared" si="172"/>
        <v>0</v>
      </c>
      <c r="K350" s="354">
        <f t="shared" si="172"/>
        <v>0</v>
      </c>
      <c r="L350" s="354">
        <f t="shared" si="172"/>
        <v>0</v>
      </c>
      <c r="M350" s="354">
        <f t="shared" si="172"/>
        <v>0</v>
      </c>
      <c r="N350" s="354">
        <f t="shared" si="172"/>
        <v>0</v>
      </c>
      <c r="O350" s="354">
        <f t="shared" si="172"/>
        <v>0</v>
      </c>
      <c r="P350" s="354">
        <f t="shared" si="172"/>
        <v>0</v>
      </c>
      <c r="Q350" s="354">
        <f t="shared" si="172"/>
        <v>0</v>
      </c>
      <c r="R350" s="354">
        <f t="shared" si="172"/>
        <v>0</v>
      </c>
      <c r="S350" s="355">
        <f t="shared" si="172"/>
        <v>0</v>
      </c>
    </row>
    <row r="351" spans="2:19" ht="15.75" thickBot="1">
      <c r="B351" s="1136"/>
      <c r="C351" s="644" t="s">
        <v>167</v>
      </c>
      <c r="D351" s="360">
        <f t="shared" ref="D351:S351" si="173">D336+D341+D346</f>
        <v>0</v>
      </c>
      <c r="E351" s="361">
        <f t="shared" si="173"/>
        <v>0</v>
      </c>
      <c r="F351" s="361">
        <f t="shared" si="173"/>
        <v>0</v>
      </c>
      <c r="G351" s="361">
        <f t="shared" si="173"/>
        <v>0</v>
      </c>
      <c r="H351" s="361">
        <f t="shared" si="173"/>
        <v>0</v>
      </c>
      <c r="I351" s="361">
        <f t="shared" si="173"/>
        <v>0</v>
      </c>
      <c r="J351" s="361">
        <f t="shared" si="173"/>
        <v>0</v>
      </c>
      <c r="K351" s="361">
        <f t="shared" si="173"/>
        <v>0</v>
      </c>
      <c r="L351" s="361">
        <f t="shared" si="173"/>
        <v>0</v>
      </c>
      <c r="M351" s="361">
        <f t="shared" si="173"/>
        <v>0</v>
      </c>
      <c r="N351" s="361">
        <f t="shared" si="173"/>
        <v>0</v>
      </c>
      <c r="O351" s="361">
        <f t="shared" si="173"/>
        <v>0</v>
      </c>
      <c r="P351" s="361">
        <f t="shared" si="173"/>
        <v>0</v>
      </c>
      <c r="Q351" s="361">
        <f t="shared" si="173"/>
        <v>0</v>
      </c>
      <c r="R351" s="361">
        <f t="shared" si="173"/>
        <v>0</v>
      </c>
      <c r="S351" s="362">
        <f t="shared" si="173"/>
        <v>0</v>
      </c>
    </row>
    <row r="352" spans="2:19">
      <c r="B352" s="1136"/>
      <c r="C352" s="1138" t="s">
        <v>168</v>
      </c>
      <c r="D352" s="366">
        <f t="shared" ref="D352:S352" si="174">D350-D351</f>
        <v>0</v>
      </c>
      <c r="E352" s="358">
        <f t="shared" si="174"/>
        <v>0</v>
      </c>
      <c r="F352" s="358">
        <f t="shared" si="174"/>
        <v>0</v>
      </c>
      <c r="G352" s="358">
        <f t="shared" si="174"/>
        <v>0</v>
      </c>
      <c r="H352" s="358">
        <f t="shared" si="174"/>
        <v>0</v>
      </c>
      <c r="I352" s="358">
        <f t="shared" si="174"/>
        <v>0</v>
      </c>
      <c r="J352" s="358">
        <f t="shared" si="174"/>
        <v>0</v>
      </c>
      <c r="K352" s="358">
        <f t="shared" si="174"/>
        <v>0</v>
      </c>
      <c r="L352" s="358">
        <f t="shared" si="174"/>
        <v>0</v>
      </c>
      <c r="M352" s="358">
        <f t="shared" si="174"/>
        <v>0</v>
      </c>
      <c r="N352" s="358">
        <f t="shared" si="174"/>
        <v>0</v>
      </c>
      <c r="O352" s="358">
        <f t="shared" si="174"/>
        <v>0</v>
      </c>
      <c r="P352" s="358">
        <f t="shared" si="174"/>
        <v>0</v>
      </c>
      <c r="Q352" s="358">
        <f t="shared" si="174"/>
        <v>0</v>
      </c>
      <c r="R352" s="358">
        <f t="shared" si="174"/>
        <v>0</v>
      </c>
      <c r="S352" s="359">
        <f t="shared" si="174"/>
        <v>0</v>
      </c>
    </row>
    <row r="353" spans="2:19" ht="15.75" thickBot="1">
      <c r="B353" s="1137"/>
      <c r="C353" s="1139"/>
      <c r="D353" s="346" t="e">
        <f t="shared" ref="D353:S353" si="175">1-(D351/D350)</f>
        <v>#DIV/0!</v>
      </c>
      <c r="E353" s="347" t="e">
        <f t="shared" si="175"/>
        <v>#DIV/0!</v>
      </c>
      <c r="F353" s="347" t="e">
        <f t="shared" si="175"/>
        <v>#DIV/0!</v>
      </c>
      <c r="G353" s="347" t="e">
        <f t="shared" si="175"/>
        <v>#DIV/0!</v>
      </c>
      <c r="H353" s="347" t="e">
        <f t="shared" si="175"/>
        <v>#DIV/0!</v>
      </c>
      <c r="I353" s="347" t="e">
        <f t="shared" si="175"/>
        <v>#DIV/0!</v>
      </c>
      <c r="J353" s="347" t="e">
        <f t="shared" si="175"/>
        <v>#DIV/0!</v>
      </c>
      <c r="K353" s="347" t="e">
        <f t="shared" si="175"/>
        <v>#DIV/0!</v>
      </c>
      <c r="L353" s="347" t="e">
        <f t="shared" si="175"/>
        <v>#DIV/0!</v>
      </c>
      <c r="M353" s="347" t="e">
        <f t="shared" si="175"/>
        <v>#DIV/0!</v>
      </c>
      <c r="N353" s="347" t="e">
        <f t="shared" si="175"/>
        <v>#DIV/0!</v>
      </c>
      <c r="O353" s="347" t="e">
        <f t="shared" si="175"/>
        <v>#DIV/0!</v>
      </c>
      <c r="P353" s="347" t="e">
        <f t="shared" si="175"/>
        <v>#DIV/0!</v>
      </c>
      <c r="Q353" s="347" t="e">
        <f t="shared" si="175"/>
        <v>#DIV/0!</v>
      </c>
      <c r="R353" s="347" t="e">
        <f t="shared" si="175"/>
        <v>#DIV/0!</v>
      </c>
      <c r="S353" s="348" t="e">
        <f t="shared" si="175"/>
        <v>#DIV/0!</v>
      </c>
    </row>
  </sheetData>
  <mergeCells count="45">
    <mergeCell ref="B61:R61"/>
    <mergeCell ref="B2:R2"/>
    <mergeCell ref="B43:R43"/>
    <mergeCell ref="B79:C79"/>
    <mergeCell ref="D79:R79"/>
    <mergeCell ref="B4:R4"/>
    <mergeCell ref="B6:C6"/>
    <mergeCell ref="D6:R6"/>
    <mergeCell ref="B25:R25"/>
    <mergeCell ref="B8:R8"/>
    <mergeCell ref="B23:R23"/>
    <mergeCell ref="B207:R207"/>
    <mergeCell ref="B81:R81"/>
    <mergeCell ref="B98:R98"/>
    <mergeCell ref="B116:R116"/>
    <mergeCell ref="B134:R134"/>
    <mergeCell ref="B171:R171"/>
    <mergeCell ref="D152:R152"/>
    <mergeCell ref="B154:R154"/>
    <mergeCell ref="B189:R189"/>
    <mergeCell ref="B152:C152"/>
    <mergeCell ref="B96:R96"/>
    <mergeCell ref="B169:R169"/>
    <mergeCell ref="B334:C334"/>
    <mergeCell ref="B333:S333"/>
    <mergeCell ref="B331:S331"/>
    <mergeCell ref="B225:R225"/>
    <mergeCell ref="B227:R227"/>
    <mergeCell ref="B314:R314"/>
    <mergeCell ref="B299:R299"/>
    <mergeCell ref="B280:R280"/>
    <mergeCell ref="B265:R265"/>
    <mergeCell ref="B246:R246"/>
    <mergeCell ref="B297:F297"/>
    <mergeCell ref="B231:R231"/>
    <mergeCell ref="B229:F229"/>
    <mergeCell ref="B263:F263"/>
    <mergeCell ref="B350:B353"/>
    <mergeCell ref="C352:C353"/>
    <mergeCell ref="C337:C338"/>
    <mergeCell ref="B335:B338"/>
    <mergeCell ref="C342:C343"/>
    <mergeCell ref="B340:B343"/>
    <mergeCell ref="C347:C348"/>
    <mergeCell ref="B345:B348"/>
  </mergeCells>
  <conditionalFormatting sqref="C57:R57">
    <cfRule type="colorScale" priority="41">
      <colorScale>
        <cfvo type="min"/>
        <cfvo type="percentile" val="50"/>
        <cfvo type="max"/>
        <color rgb="FF63BE7B"/>
        <color rgb="FFFCFCFF"/>
        <color rgb="FFF8696B"/>
      </colorScale>
    </cfRule>
  </conditionalFormatting>
  <conditionalFormatting sqref="D75:R75">
    <cfRule type="colorScale" priority="37">
      <colorScale>
        <cfvo type="min"/>
        <cfvo type="percentile" val="50"/>
        <cfvo type="max"/>
        <color rgb="FF63BE7B"/>
        <color rgb="FFFCFCFF"/>
        <color rgb="FFF8696B"/>
      </colorScale>
    </cfRule>
  </conditionalFormatting>
  <conditionalFormatting sqref="C95:R95">
    <cfRule type="colorScale" priority="34">
      <colorScale>
        <cfvo type="min"/>
        <cfvo type="percentile" val="50"/>
        <cfvo type="max"/>
        <color rgb="FF63BE7B"/>
        <color rgb="FFFCFCFF"/>
        <color rgb="FFF8696B"/>
      </colorScale>
    </cfRule>
  </conditionalFormatting>
  <conditionalFormatting sqref="C130:R130">
    <cfRule type="colorScale" priority="32">
      <colorScale>
        <cfvo type="min"/>
        <cfvo type="percentile" val="50"/>
        <cfvo type="max"/>
        <color rgb="FF63BE7B"/>
        <color rgb="FFFCFCFF"/>
        <color rgb="FFF8696B"/>
      </colorScale>
    </cfRule>
  </conditionalFormatting>
  <conditionalFormatting sqref="C75:R75">
    <cfRule type="colorScale" priority="22">
      <colorScale>
        <cfvo type="min"/>
        <cfvo type="percentile" val="50"/>
        <cfvo type="max"/>
        <color rgb="FF63BE7B"/>
        <color rgb="FFFCFCFF"/>
        <color rgb="FFF8696B"/>
      </colorScale>
    </cfRule>
  </conditionalFormatting>
  <conditionalFormatting sqref="C75:R75">
    <cfRule type="colorScale" priority="21">
      <colorScale>
        <cfvo type="min"/>
        <cfvo type="percentile" val="50"/>
        <cfvo type="max"/>
        <color rgb="FF63BE7B"/>
        <color rgb="FFFCFCFF"/>
        <color rgb="FFF8696B"/>
      </colorScale>
    </cfRule>
  </conditionalFormatting>
  <conditionalFormatting sqref="C168:R168">
    <cfRule type="colorScale" priority="16">
      <colorScale>
        <cfvo type="min"/>
        <cfvo type="percentile" val="50"/>
        <cfvo type="max"/>
        <color rgb="FF63BE7B"/>
        <color rgb="FFFCFCFF"/>
        <color rgb="FFF8696B"/>
      </colorScale>
    </cfRule>
  </conditionalFormatting>
  <conditionalFormatting sqref="C185:R185">
    <cfRule type="colorScale" priority="15">
      <colorScale>
        <cfvo type="min"/>
        <cfvo type="percentile" val="50"/>
        <cfvo type="max"/>
        <color rgb="FF63BE7B"/>
        <color rgb="FFFCFCFF"/>
        <color rgb="FFF8696B"/>
      </colorScale>
    </cfRule>
  </conditionalFormatting>
  <conditionalFormatting sqref="C203:R203">
    <cfRule type="colorScale" priority="14">
      <colorScale>
        <cfvo type="min"/>
        <cfvo type="percentile" val="50"/>
        <cfvo type="max"/>
        <color rgb="FF63BE7B"/>
        <color rgb="FFFCFCFF"/>
        <color rgb="FFF8696B"/>
      </colorScale>
    </cfRule>
  </conditionalFormatting>
  <conditionalFormatting sqref="C112:R112">
    <cfRule type="colorScale" priority="47">
      <colorScale>
        <cfvo type="min"/>
        <cfvo type="percentile" val="50"/>
        <cfvo type="max"/>
        <color rgb="FF63BE7B"/>
        <color rgb="FFFCFCFF"/>
        <color rgb="FFF8696B"/>
      </colorScale>
    </cfRule>
  </conditionalFormatting>
  <conditionalFormatting sqref="C39:R39">
    <cfRule type="colorScale" priority="48">
      <colorScale>
        <cfvo type="min"/>
        <cfvo type="percentile" val="50"/>
        <cfvo type="max"/>
        <color rgb="FF63BE7B"/>
        <color rgb="FFFCFCFF"/>
        <color rgb="FFF8696B"/>
      </colorScale>
    </cfRule>
  </conditionalFormatting>
  <conditionalFormatting sqref="C22:R22">
    <cfRule type="colorScale" priority="62">
      <colorScale>
        <cfvo type="min"/>
        <cfvo type="percentile" val="50"/>
        <cfvo type="max"/>
        <color rgb="FF63BE7B"/>
        <color rgb="FFFCFCFF"/>
        <color rgb="FFF8696B"/>
      </colorScale>
    </cfRule>
  </conditionalFormatting>
  <conditionalFormatting sqref="C260:R260">
    <cfRule type="colorScale" priority="7">
      <colorScale>
        <cfvo type="min"/>
        <cfvo type="percentile" val="50"/>
        <cfvo type="max"/>
        <color rgb="FF63BE7B"/>
        <color rgb="FFFCFCFF"/>
        <color rgb="FFF8696B"/>
      </colorScale>
    </cfRule>
  </conditionalFormatting>
  <conditionalFormatting sqref="C294:R294">
    <cfRule type="colorScale" priority="8">
      <colorScale>
        <cfvo type="min"/>
        <cfvo type="percentile" val="50"/>
        <cfvo type="max"/>
        <color rgb="FF63BE7B"/>
        <color rgb="FFFCFCFF"/>
        <color rgb="FFF8696B"/>
      </colorScale>
    </cfRule>
  </conditionalFormatting>
  <conditionalFormatting sqref="C328:R328">
    <cfRule type="colorScale" priority="9">
      <colorScale>
        <cfvo type="min"/>
        <cfvo type="percentile" val="50"/>
        <cfvo type="max"/>
        <color rgb="FF63BE7B"/>
        <color rgb="FFFCFCFF"/>
        <color rgb="FFF8696B"/>
      </colorScale>
    </cfRule>
  </conditionalFormatting>
  <conditionalFormatting sqref="D148:R148">
    <cfRule type="colorScale" priority="6">
      <colorScale>
        <cfvo type="min"/>
        <cfvo type="percentile" val="50"/>
        <cfvo type="max"/>
        <color rgb="FF63BE7B"/>
        <color rgb="FFFCFCFF"/>
        <color rgb="FFF8696B"/>
      </colorScale>
    </cfRule>
  </conditionalFormatting>
  <conditionalFormatting sqref="C148:R148">
    <cfRule type="colorScale" priority="5">
      <colorScale>
        <cfvo type="min"/>
        <cfvo type="percentile" val="50"/>
        <cfvo type="max"/>
        <color rgb="FF63BE7B"/>
        <color rgb="FFFCFCFF"/>
        <color rgb="FFF8696B"/>
      </colorScale>
    </cfRule>
  </conditionalFormatting>
  <conditionalFormatting sqref="C148:R148">
    <cfRule type="colorScale" priority="4">
      <colorScale>
        <cfvo type="min"/>
        <cfvo type="percentile" val="50"/>
        <cfvo type="max"/>
        <color rgb="FF63BE7B"/>
        <color rgb="FFFCFCFF"/>
        <color rgb="FFF8696B"/>
      </colorScale>
    </cfRule>
  </conditionalFormatting>
  <conditionalFormatting sqref="D221:R221">
    <cfRule type="colorScale" priority="3">
      <colorScale>
        <cfvo type="min"/>
        <cfvo type="percentile" val="50"/>
        <cfvo type="max"/>
        <color rgb="FF63BE7B"/>
        <color rgb="FFFCFCFF"/>
        <color rgb="FFF8696B"/>
      </colorScale>
    </cfRule>
  </conditionalFormatting>
  <conditionalFormatting sqref="C221:R221">
    <cfRule type="colorScale" priority="2">
      <colorScale>
        <cfvo type="min"/>
        <cfvo type="percentile" val="50"/>
        <cfvo type="max"/>
        <color rgb="FF63BE7B"/>
        <color rgb="FFFCFCFF"/>
        <color rgb="FFF8696B"/>
      </colorScale>
    </cfRule>
  </conditionalFormatting>
  <conditionalFormatting sqref="C221:R221">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E80"/>
  <sheetViews>
    <sheetView showGridLines="0" topLeftCell="A64" zoomScale="85" zoomScaleNormal="85" workbookViewId="0">
      <selection activeCell="A65" sqref="A65:XFD65"/>
    </sheetView>
  </sheetViews>
  <sheetFormatPr baseColWidth="10" defaultRowHeight="15"/>
  <cols>
    <col min="1" max="1" width="3.85546875" style="119" customWidth="1"/>
    <col min="2" max="2" width="14.5703125" style="119" customWidth="1"/>
    <col min="3" max="3" width="24.140625" style="119" customWidth="1"/>
    <col min="4" max="19" width="10.85546875" style="119"/>
  </cols>
  <sheetData>
    <row r="2" spans="1:31" ht="38.25" customHeight="1">
      <c r="B2" s="1099" t="s">
        <v>283</v>
      </c>
      <c r="C2" s="1100"/>
      <c r="D2" s="1100"/>
      <c r="E2" s="1100"/>
      <c r="F2" s="1100"/>
      <c r="G2" s="1100"/>
      <c r="H2" s="1100"/>
      <c r="I2" s="1100"/>
      <c r="J2" s="1100"/>
      <c r="K2" s="1100"/>
      <c r="L2" s="1100"/>
      <c r="M2" s="1100"/>
      <c r="N2" s="1100"/>
      <c r="O2" s="1100"/>
      <c r="P2" s="1100"/>
      <c r="Q2" s="1100"/>
      <c r="R2" s="1100"/>
      <c r="S2" s="1101"/>
    </row>
    <row r="3" spans="1:31" ht="15.75" thickBot="1"/>
    <row r="4" spans="1:31" s="164" customFormat="1" ht="24.95" customHeight="1" thickBot="1">
      <c r="B4" s="1150" t="s">
        <v>233</v>
      </c>
      <c r="C4" s="1151"/>
      <c r="D4" s="1151"/>
      <c r="E4" s="1151"/>
      <c r="F4" s="1151"/>
      <c r="G4" s="1151"/>
      <c r="H4" s="1151"/>
      <c r="I4" s="1151"/>
      <c r="J4" s="1151"/>
      <c r="K4" s="1151"/>
      <c r="L4" s="1151"/>
      <c r="M4" s="1151"/>
      <c r="N4" s="1151"/>
      <c r="O4" s="1151"/>
      <c r="P4" s="1151"/>
      <c r="Q4" s="1151"/>
      <c r="R4" s="1151"/>
      <c r="S4" s="1152"/>
    </row>
    <row r="5" spans="1:31" s="2" customFormat="1" ht="24.75" customHeight="1" thickBot="1">
      <c r="A5" s="12"/>
      <c r="B5" s="3"/>
      <c r="C5" s="289"/>
      <c r="D5" s="12"/>
      <c r="E5" s="12"/>
      <c r="F5" s="12"/>
      <c r="G5" s="12"/>
      <c r="H5" s="12"/>
      <c r="I5" s="12"/>
      <c r="J5" s="12"/>
      <c r="K5" s="12"/>
      <c r="L5" s="12"/>
      <c r="M5" s="12"/>
      <c r="N5" s="12"/>
      <c r="O5" s="12"/>
      <c r="P5" s="12"/>
      <c r="Q5" s="12"/>
      <c r="R5" s="12"/>
      <c r="S5" s="12"/>
    </row>
    <row r="6" spans="1:31" s="35" customFormat="1" ht="27" customHeight="1" thickBot="1">
      <c r="A6" s="128"/>
      <c r="B6" s="1158" t="s">
        <v>160</v>
      </c>
      <c r="C6" s="1159"/>
      <c r="D6" s="1159"/>
      <c r="E6" s="1159"/>
      <c r="F6" s="1159"/>
      <c r="G6" s="1159"/>
      <c r="H6" s="1159"/>
      <c r="I6" s="1159"/>
      <c r="J6" s="1159"/>
      <c r="K6" s="1159"/>
      <c r="L6" s="1159"/>
      <c r="M6" s="1159"/>
      <c r="N6" s="1159"/>
      <c r="O6" s="1159"/>
      <c r="P6" s="1159"/>
      <c r="Q6" s="1159"/>
      <c r="R6" s="1159"/>
      <c r="S6" s="1160"/>
      <c r="T6" s="30"/>
      <c r="U6" s="30"/>
      <c r="V6" s="30"/>
      <c r="W6" s="30"/>
      <c r="X6" s="30"/>
      <c r="Y6" s="30"/>
      <c r="Z6" s="30"/>
      <c r="AA6" s="30"/>
      <c r="AB6" s="30"/>
      <c r="AC6" s="30"/>
      <c r="AD6" s="30"/>
      <c r="AE6" s="30"/>
    </row>
    <row r="7" spans="1:31" s="114" customFormat="1" ht="15.75" thickBot="1">
      <c r="A7" s="12"/>
      <c r="B7" s="1177" t="s">
        <v>45</v>
      </c>
      <c r="C7" s="1178"/>
      <c r="D7" s="161">
        <v>2010</v>
      </c>
      <c r="E7" s="162">
        <v>2011</v>
      </c>
      <c r="F7" s="162">
        <v>2012</v>
      </c>
      <c r="G7" s="162">
        <v>2013</v>
      </c>
      <c r="H7" s="162">
        <v>2014</v>
      </c>
      <c r="I7" s="162">
        <v>2015</v>
      </c>
      <c r="J7" s="162">
        <v>2016</v>
      </c>
      <c r="K7" s="162">
        <v>2017</v>
      </c>
      <c r="L7" s="162">
        <v>2018</v>
      </c>
      <c r="M7" s="162">
        <v>2019</v>
      </c>
      <c r="N7" s="162">
        <v>2020</v>
      </c>
      <c r="O7" s="162">
        <v>2021</v>
      </c>
      <c r="P7" s="162">
        <v>2022</v>
      </c>
      <c r="Q7" s="162">
        <v>2023</v>
      </c>
      <c r="R7" s="162">
        <v>2024</v>
      </c>
      <c r="S7" s="163">
        <v>2025</v>
      </c>
      <c r="T7" s="2"/>
      <c r="U7" s="2"/>
      <c r="V7" s="2"/>
      <c r="W7" s="2"/>
      <c r="X7" s="2"/>
      <c r="Y7" s="2"/>
      <c r="Z7" s="2"/>
      <c r="AA7" s="2"/>
      <c r="AB7" s="2"/>
      <c r="AC7" s="2"/>
      <c r="AD7" s="2"/>
      <c r="AE7" s="2"/>
    </row>
    <row r="8" spans="1:31" s="35" customFormat="1">
      <c r="A8" s="128"/>
      <c r="B8" s="1167" t="s">
        <v>199</v>
      </c>
      <c r="C8" s="1169">
        <f>Données!I7</f>
        <v>0</v>
      </c>
      <c r="D8" s="330">
        <f>'Thermique (par source)'!C39</f>
        <v>0</v>
      </c>
      <c r="E8" s="323">
        <f>'Thermique (par source)'!D39</f>
        <v>0</v>
      </c>
      <c r="F8" s="323">
        <f>'Thermique (par source)'!E39</f>
        <v>0</v>
      </c>
      <c r="G8" s="323">
        <f>'Thermique (par source)'!F39</f>
        <v>0</v>
      </c>
      <c r="H8" s="323">
        <f>'Thermique (par source)'!G39</f>
        <v>0</v>
      </c>
      <c r="I8" s="323">
        <f>'Thermique (par source)'!H39</f>
        <v>0</v>
      </c>
      <c r="J8" s="323">
        <f>'Thermique (par source)'!I39</f>
        <v>0</v>
      </c>
      <c r="K8" s="323">
        <f>'Thermique (par source)'!J39</f>
        <v>0</v>
      </c>
      <c r="L8" s="714">
        <f>'Thermique (par source)'!K39</f>
        <v>0</v>
      </c>
      <c r="M8" s="714">
        <f>'Thermique (par source)'!L39</f>
        <v>0</v>
      </c>
      <c r="N8" s="714">
        <f>'Thermique (par source)'!M39</f>
        <v>0</v>
      </c>
      <c r="O8" s="714">
        <f>'Thermique (par source)'!N39</f>
        <v>0</v>
      </c>
      <c r="P8" s="323">
        <f>'Thermique (par source)'!O39</f>
        <v>0</v>
      </c>
      <c r="Q8" s="323">
        <f>'Thermique (par source)'!P39</f>
        <v>0</v>
      </c>
      <c r="R8" s="323">
        <f>'Thermique (par source)'!Q39</f>
        <v>0</v>
      </c>
      <c r="S8" s="324">
        <f>'Thermique (par source)'!R39</f>
        <v>0</v>
      </c>
      <c r="T8" s="30"/>
      <c r="U8" s="30"/>
      <c r="V8" s="30"/>
      <c r="W8" s="30"/>
      <c r="X8" s="30"/>
      <c r="Y8" s="30"/>
      <c r="Z8" s="30"/>
      <c r="AA8" s="30"/>
      <c r="AB8" s="30"/>
      <c r="AC8" s="30"/>
      <c r="AD8" s="30"/>
      <c r="AE8" s="30"/>
    </row>
    <row r="9" spans="1:31" s="35" customFormat="1" ht="15.75" thickBot="1">
      <c r="A9" s="128"/>
      <c r="B9" s="1168"/>
      <c r="C9" s="1170"/>
      <c r="D9" s="232" t="s">
        <v>16</v>
      </c>
      <c r="E9" s="322" t="e">
        <f t="shared" ref="E9:S9" si="0">(E8-D8)/D8</f>
        <v>#DIV/0!</v>
      </c>
      <c r="F9" s="322" t="e">
        <f t="shared" si="0"/>
        <v>#DIV/0!</v>
      </c>
      <c r="G9" s="322" t="e">
        <f t="shared" si="0"/>
        <v>#DIV/0!</v>
      </c>
      <c r="H9" s="322" t="e">
        <f t="shared" si="0"/>
        <v>#DIV/0!</v>
      </c>
      <c r="I9" s="322" t="e">
        <f t="shared" si="0"/>
        <v>#DIV/0!</v>
      </c>
      <c r="J9" s="322" t="e">
        <f t="shared" si="0"/>
        <v>#DIV/0!</v>
      </c>
      <c r="K9" s="322" t="e">
        <f t="shared" si="0"/>
        <v>#DIV/0!</v>
      </c>
      <c r="L9" s="713" t="e">
        <f t="shared" ref="L9" si="1">(L8-K8)/K8</f>
        <v>#DIV/0!</v>
      </c>
      <c r="M9" s="713" t="e">
        <f t="shared" ref="M9" si="2">(M8-L8)/L8</f>
        <v>#DIV/0!</v>
      </c>
      <c r="N9" s="713" t="e">
        <f t="shared" ref="N9" si="3">(N8-M8)/M8</f>
        <v>#DIV/0!</v>
      </c>
      <c r="O9" s="713" t="e">
        <f t="shared" ref="O9" si="4">(O8-N8)/N8</f>
        <v>#DIV/0!</v>
      </c>
      <c r="P9" s="322" t="e">
        <f t="shared" si="0"/>
        <v>#DIV/0!</v>
      </c>
      <c r="Q9" s="322" t="e">
        <f t="shared" si="0"/>
        <v>#DIV/0!</v>
      </c>
      <c r="R9" s="322" t="e">
        <f t="shared" si="0"/>
        <v>#DIV/0!</v>
      </c>
      <c r="S9" s="328" t="e">
        <f t="shared" si="0"/>
        <v>#DIV/0!</v>
      </c>
      <c r="T9" s="30"/>
      <c r="U9" s="30"/>
      <c r="V9" s="30"/>
      <c r="W9" s="30"/>
      <c r="X9" s="30"/>
      <c r="Y9" s="30"/>
      <c r="Z9" s="30"/>
      <c r="AA9" s="30"/>
      <c r="AB9" s="30"/>
      <c r="AC9" s="30"/>
      <c r="AD9" s="30"/>
      <c r="AE9" s="30"/>
    </row>
    <row r="10" spans="1:31" s="35" customFormat="1">
      <c r="A10" s="128"/>
      <c r="B10" s="1167" t="s">
        <v>200</v>
      </c>
      <c r="C10" s="1169">
        <f>Données!N7</f>
        <v>0</v>
      </c>
      <c r="D10" s="330">
        <f>'Thermique (par source)'!C112</f>
        <v>0</v>
      </c>
      <c r="E10" s="323">
        <f>'Thermique (par source)'!D112</f>
        <v>0</v>
      </c>
      <c r="F10" s="323">
        <f>'Thermique (par source)'!E112</f>
        <v>0</v>
      </c>
      <c r="G10" s="323">
        <f>'Thermique (par source)'!F112</f>
        <v>0</v>
      </c>
      <c r="H10" s="323">
        <f>'Thermique (par source)'!G112</f>
        <v>0</v>
      </c>
      <c r="I10" s="323">
        <f>'Thermique (par source)'!H112</f>
        <v>0</v>
      </c>
      <c r="J10" s="323">
        <f>'Thermique (par source)'!I112</f>
        <v>0</v>
      </c>
      <c r="K10" s="323">
        <f>'Thermique (par source)'!J112</f>
        <v>0</v>
      </c>
      <c r="L10" s="714">
        <f>'Thermique (par source)'!K112</f>
        <v>0</v>
      </c>
      <c r="M10" s="714">
        <f>'Thermique (par source)'!L112</f>
        <v>0</v>
      </c>
      <c r="N10" s="714">
        <f>'Thermique (par source)'!M112</f>
        <v>0</v>
      </c>
      <c r="O10" s="714">
        <f>'Thermique (par source)'!N112</f>
        <v>0</v>
      </c>
      <c r="P10" s="323">
        <f>'Thermique (par source)'!O112</f>
        <v>0</v>
      </c>
      <c r="Q10" s="323">
        <f>'Thermique (par source)'!P112</f>
        <v>0</v>
      </c>
      <c r="R10" s="323">
        <f>'Thermique (par source)'!Q112</f>
        <v>0</v>
      </c>
      <c r="S10" s="324">
        <f>'Thermique (par source)'!R112</f>
        <v>0</v>
      </c>
      <c r="T10" s="30"/>
      <c r="U10" s="30"/>
      <c r="V10" s="30"/>
      <c r="W10" s="30"/>
      <c r="X10" s="30"/>
      <c r="Y10" s="30"/>
      <c r="Z10" s="30"/>
      <c r="AA10" s="30"/>
      <c r="AB10" s="30"/>
      <c r="AC10" s="30"/>
      <c r="AD10" s="30"/>
      <c r="AE10" s="30"/>
    </row>
    <row r="11" spans="1:31" s="35" customFormat="1" ht="15.75" thickBot="1">
      <c r="A11" s="128"/>
      <c r="B11" s="1168"/>
      <c r="C11" s="1170"/>
      <c r="D11" s="232" t="s">
        <v>16</v>
      </c>
      <c r="E11" s="322" t="e">
        <f t="shared" ref="E11:S11" si="5">(E10-D10)/D10</f>
        <v>#DIV/0!</v>
      </c>
      <c r="F11" s="322" t="e">
        <f t="shared" si="5"/>
        <v>#DIV/0!</v>
      </c>
      <c r="G11" s="322" t="e">
        <f t="shared" si="5"/>
        <v>#DIV/0!</v>
      </c>
      <c r="H11" s="322" t="e">
        <f t="shared" si="5"/>
        <v>#DIV/0!</v>
      </c>
      <c r="I11" s="322" t="e">
        <f t="shared" si="5"/>
        <v>#DIV/0!</v>
      </c>
      <c r="J11" s="322" t="e">
        <f t="shared" si="5"/>
        <v>#DIV/0!</v>
      </c>
      <c r="K11" s="322" t="e">
        <f t="shared" si="5"/>
        <v>#DIV/0!</v>
      </c>
      <c r="L11" s="713" t="e">
        <f t="shared" ref="L11" si="6">(L10-K10)/K10</f>
        <v>#DIV/0!</v>
      </c>
      <c r="M11" s="713" t="e">
        <f t="shared" ref="M11" si="7">(M10-L10)/L10</f>
        <v>#DIV/0!</v>
      </c>
      <c r="N11" s="713" t="e">
        <f t="shared" ref="N11" si="8">(N10-M10)/M10</f>
        <v>#DIV/0!</v>
      </c>
      <c r="O11" s="713" t="e">
        <f t="shared" ref="O11" si="9">(O10-N10)/N10</f>
        <v>#DIV/0!</v>
      </c>
      <c r="P11" s="322" t="e">
        <f t="shared" si="5"/>
        <v>#DIV/0!</v>
      </c>
      <c r="Q11" s="322" t="e">
        <f t="shared" si="5"/>
        <v>#DIV/0!</v>
      </c>
      <c r="R11" s="322" t="e">
        <f t="shared" si="5"/>
        <v>#DIV/0!</v>
      </c>
      <c r="S11" s="328" t="e">
        <f t="shared" si="5"/>
        <v>#DIV/0!</v>
      </c>
      <c r="T11" s="30"/>
      <c r="U11" s="30"/>
      <c r="V11" s="30"/>
      <c r="W11" s="30"/>
      <c r="X11" s="30"/>
      <c r="Y11" s="30"/>
      <c r="Z11" s="30"/>
      <c r="AA11" s="30"/>
      <c r="AB11" s="30"/>
      <c r="AC11" s="30"/>
      <c r="AD11" s="30"/>
      <c r="AE11" s="30"/>
    </row>
    <row r="12" spans="1:31" s="35" customFormat="1">
      <c r="A12" s="128"/>
      <c r="B12" s="1167" t="s">
        <v>201</v>
      </c>
      <c r="C12" s="1169">
        <f>Données!T7</f>
        <v>0</v>
      </c>
      <c r="D12" s="330">
        <f>'Thermique (par source)'!C185</f>
        <v>0</v>
      </c>
      <c r="E12" s="323">
        <f>'Thermique (par source)'!D185</f>
        <v>0</v>
      </c>
      <c r="F12" s="323">
        <f>'Thermique (par source)'!E185</f>
        <v>0</v>
      </c>
      <c r="G12" s="323">
        <f>'Thermique (par source)'!F185</f>
        <v>0</v>
      </c>
      <c r="H12" s="323">
        <f>'Thermique (par source)'!G185</f>
        <v>0</v>
      </c>
      <c r="I12" s="323">
        <f>'Thermique (par source)'!H185</f>
        <v>0</v>
      </c>
      <c r="J12" s="323">
        <f>'Thermique (par source)'!I185</f>
        <v>0</v>
      </c>
      <c r="K12" s="323">
        <f>'Thermique (par source)'!J185</f>
        <v>0</v>
      </c>
      <c r="L12" s="714">
        <f>'Thermique (par source)'!K185</f>
        <v>0</v>
      </c>
      <c r="M12" s="714">
        <f>'Thermique (par source)'!L185</f>
        <v>0</v>
      </c>
      <c r="N12" s="714">
        <f>'Thermique (par source)'!M185</f>
        <v>0</v>
      </c>
      <c r="O12" s="714">
        <f>'Thermique (par source)'!N185</f>
        <v>0</v>
      </c>
      <c r="P12" s="323">
        <f>'Thermique (par source)'!O185</f>
        <v>0</v>
      </c>
      <c r="Q12" s="323">
        <f>'Thermique (par source)'!P185</f>
        <v>0</v>
      </c>
      <c r="R12" s="323">
        <f>'Thermique (par source)'!Q185</f>
        <v>0</v>
      </c>
      <c r="S12" s="324">
        <f>'Thermique (par source)'!R185</f>
        <v>0</v>
      </c>
      <c r="T12" s="30"/>
      <c r="U12" s="30"/>
      <c r="V12" s="30"/>
      <c r="W12" s="30"/>
      <c r="X12" s="30"/>
      <c r="Y12" s="30"/>
      <c r="Z12" s="30"/>
      <c r="AA12" s="30"/>
      <c r="AB12" s="30"/>
      <c r="AC12" s="30"/>
      <c r="AD12" s="30"/>
      <c r="AE12" s="30"/>
    </row>
    <row r="13" spans="1:31" s="35" customFormat="1" ht="15.75" thickBot="1">
      <c r="A13" s="128"/>
      <c r="B13" s="1168"/>
      <c r="C13" s="1170"/>
      <c r="D13" s="325" t="s">
        <v>16</v>
      </c>
      <c r="E13" s="326" t="e">
        <f t="shared" ref="E13:S13" si="10">(E12-D12)/D12</f>
        <v>#DIV/0!</v>
      </c>
      <c r="F13" s="326" t="e">
        <f t="shared" si="10"/>
        <v>#DIV/0!</v>
      </c>
      <c r="G13" s="326" t="e">
        <f t="shared" si="10"/>
        <v>#DIV/0!</v>
      </c>
      <c r="H13" s="326" t="e">
        <f t="shared" si="10"/>
        <v>#DIV/0!</v>
      </c>
      <c r="I13" s="326" t="e">
        <f t="shared" si="10"/>
        <v>#DIV/0!</v>
      </c>
      <c r="J13" s="326" t="e">
        <f t="shared" si="10"/>
        <v>#DIV/0!</v>
      </c>
      <c r="K13" s="326" t="e">
        <f>(K12-J12)/J12</f>
        <v>#DIV/0!</v>
      </c>
      <c r="L13" s="715" t="e">
        <f t="shared" ref="L13:O13" si="11">(L12-K12)/K12</f>
        <v>#DIV/0!</v>
      </c>
      <c r="M13" s="715" t="e">
        <f t="shared" si="11"/>
        <v>#DIV/0!</v>
      </c>
      <c r="N13" s="715" t="e">
        <f t="shared" si="11"/>
        <v>#DIV/0!</v>
      </c>
      <c r="O13" s="715" t="e">
        <f t="shared" si="11"/>
        <v>#DIV/0!</v>
      </c>
      <c r="P13" s="326" t="e">
        <f t="shared" si="10"/>
        <v>#DIV/0!</v>
      </c>
      <c r="Q13" s="326" t="e">
        <f t="shared" si="10"/>
        <v>#DIV/0!</v>
      </c>
      <c r="R13" s="326" t="e">
        <f t="shared" si="10"/>
        <v>#DIV/0!</v>
      </c>
      <c r="S13" s="327" t="e">
        <f t="shared" si="10"/>
        <v>#DIV/0!</v>
      </c>
      <c r="T13" s="30"/>
      <c r="U13" s="30"/>
      <c r="V13" s="30"/>
      <c r="W13" s="30"/>
      <c r="X13" s="30"/>
      <c r="Y13" s="30"/>
      <c r="Z13" s="30"/>
      <c r="AA13" s="30"/>
      <c r="AB13" s="30"/>
      <c r="AC13" s="30"/>
      <c r="AD13" s="30"/>
      <c r="AE13" s="30"/>
    </row>
    <row r="14" spans="1:31" s="35" customFormat="1" ht="6.75" customHeight="1" thickBot="1">
      <c r="A14" s="128"/>
      <c r="B14" s="128"/>
      <c r="C14" s="128"/>
      <c r="D14" s="128"/>
      <c r="E14" s="128"/>
      <c r="F14" s="128"/>
      <c r="G14" s="128"/>
      <c r="H14" s="128"/>
      <c r="I14" s="128"/>
      <c r="J14" s="128"/>
      <c r="K14" s="128"/>
      <c r="L14" s="128"/>
      <c r="M14" s="128"/>
      <c r="N14" s="128"/>
      <c r="O14" s="128"/>
      <c r="P14" s="128"/>
      <c r="Q14" s="128"/>
      <c r="R14" s="128"/>
      <c r="S14" s="128"/>
      <c r="T14" s="128"/>
      <c r="U14" s="128"/>
      <c r="V14" s="128"/>
      <c r="W14" s="30"/>
      <c r="X14" s="30"/>
      <c r="Y14" s="30"/>
      <c r="Z14" s="30"/>
      <c r="AA14" s="30"/>
      <c r="AB14" s="30"/>
      <c r="AC14" s="30"/>
      <c r="AD14" s="30"/>
      <c r="AE14" s="30"/>
    </row>
    <row r="15" spans="1:31" s="114" customFormat="1" ht="15.75" thickBot="1">
      <c r="A15" s="12"/>
      <c r="B15" s="1185" t="s">
        <v>60</v>
      </c>
      <c r="C15" s="1186"/>
      <c r="D15" s="334">
        <f>D8+D10+D12</f>
        <v>0</v>
      </c>
      <c r="E15" s="334">
        <f t="shared" ref="E15:S15" si="12">E8+E10+E12</f>
        <v>0</v>
      </c>
      <c r="F15" s="334">
        <f t="shared" si="12"/>
        <v>0</v>
      </c>
      <c r="G15" s="334">
        <f t="shared" si="12"/>
        <v>0</v>
      </c>
      <c r="H15" s="334">
        <f t="shared" si="12"/>
        <v>0</v>
      </c>
      <c r="I15" s="334">
        <f t="shared" si="12"/>
        <v>0</v>
      </c>
      <c r="J15" s="334">
        <f t="shared" si="12"/>
        <v>0</v>
      </c>
      <c r="K15" s="334">
        <f>K8+K10+K12</f>
        <v>0</v>
      </c>
      <c r="L15" s="717">
        <f t="shared" ref="L15:O15" si="13">L8+L10+L12</f>
        <v>0</v>
      </c>
      <c r="M15" s="717">
        <f t="shared" si="13"/>
        <v>0</v>
      </c>
      <c r="N15" s="717">
        <f t="shared" si="13"/>
        <v>0</v>
      </c>
      <c r="O15" s="717">
        <f t="shared" si="13"/>
        <v>0</v>
      </c>
      <c r="P15" s="717">
        <f t="shared" si="12"/>
        <v>0</v>
      </c>
      <c r="Q15" s="334">
        <f t="shared" si="12"/>
        <v>0</v>
      </c>
      <c r="R15" s="334">
        <f t="shared" si="12"/>
        <v>0</v>
      </c>
      <c r="S15" s="336">
        <f t="shared" si="12"/>
        <v>0</v>
      </c>
      <c r="T15" s="2"/>
      <c r="U15" s="2"/>
      <c r="V15" s="2"/>
      <c r="W15" s="2"/>
      <c r="X15" s="2"/>
      <c r="Y15" s="2"/>
      <c r="Z15" s="2"/>
      <c r="AA15" s="2"/>
      <c r="AB15" s="2"/>
      <c r="AC15" s="2"/>
      <c r="AD15" s="2"/>
      <c r="AE15" s="2"/>
    </row>
    <row r="16" spans="1:31" s="114" customFormat="1">
      <c r="A16" s="12"/>
      <c r="B16" s="646" t="str">
        <f>B8</f>
        <v>Source 1</v>
      </c>
      <c r="C16" s="647">
        <f>C8</f>
        <v>0</v>
      </c>
      <c r="D16" s="338" t="e">
        <f>D8/D15</f>
        <v>#DIV/0!</v>
      </c>
      <c r="E16" s="339" t="e">
        <f t="shared" ref="E16:S16" si="14">E8/E15</f>
        <v>#DIV/0!</v>
      </c>
      <c r="F16" s="339" t="e">
        <f t="shared" si="14"/>
        <v>#DIV/0!</v>
      </c>
      <c r="G16" s="339" t="e">
        <f t="shared" si="14"/>
        <v>#DIV/0!</v>
      </c>
      <c r="H16" s="339" t="e">
        <f t="shared" si="14"/>
        <v>#DIV/0!</v>
      </c>
      <c r="I16" s="339" t="e">
        <f t="shared" si="14"/>
        <v>#DIV/0!</v>
      </c>
      <c r="J16" s="339" t="e">
        <f t="shared" si="14"/>
        <v>#DIV/0!</v>
      </c>
      <c r="K16" s="339" t="e">
        <f t="shared" si="14"/>
        <v>#DIV/0!</v>
      </c>
      <c r="L16" s="339" t="e">
        <f>L8/L15</f>
        <v>#DIV/0!</v>
      </c>
      <c r="M16" s="339" t="e">
        <f t="shared" si="14"/>
        <v>#DIV/0!</v>
      </c>
      <c r="N16" s="339" t="e">
        <f t="shared" si="14"/>
        <v>#DIV/0!</v>
      </c>
      <c r="O16" s="339" t="e">
        <f t="shared" si="14"/>
        <v>#DIV/0!</v>
      </c>
      <c r="P16" s="339" t="e">
        <f t="shared" si="14"/>
        <v>#DIV/0!</v>
      </c>
      <c r="Q16" s="339" t="e">
        <f t="shared" si="14"/>
        <v>#DIV/0!</v>
      </c>
      <c r="R16" s="339" t="e">
        <f t="shared" si="14"/>
        <v>#DIV/0!</v>
      </c>
      <c r="S16" s="335" t="e">
        <f t="shared" si="14"/>
        <v>#DIV/0!</v>
      </c>
      <c r="T16" s="2"/>
      <c r="U16" s="2"/>
      <c r="V16" s="2"/>
      <c r="W16" s="2"/>
      <c r="X16" s="2"/>
      <c r="Y16" s="2"/>
      <c r="Z16" s="2"/>
      <c r="AA16" s="2"/>
      <c r="AB16" s="2"/>
      <c r="AC16" s="2"/>
      <c r="AD16" s="2"/>
      <c r="AE16" s="2"/>
    </row>
    <row r="17" spans="1:31" s="114" customFormat="1">
      <c r="A17" s="12"/>
      <c r="B17" s="648" t="str">
        <f>B10</f>
        <v>Source 2</v>
      </c>
      <c r="C17" s="649">
        <f>C10</f>
        <v>0</v>
      </c>
      <c r="D17" s="340" t="e">
        <f>D10/D15</f>
        <v>#DIV/0!</v>
      </c>
      <c r="E17" s="337" t="e">
        <f t="shared" ref="E17:S17" si="15">E10/E15</f>
        <v>#DIV/0!</v>
      </c>
      <c r="F17" s="337" t="e">
        <f t="shared" si="15"/>
        <v>#DIV/0!</v>
      </c>
      <c r="G17" s="337" t="e">
        <f t="shared" si="15"/>
        <v>#DIV/0!</v>
      </c>
      <c r="H17" s="337" t="e">
        <f t="shared" si="15"/>
        <v>#DIV/0!</v>
      </c>
      <c r="I17" s="337" t="e">
        <f t="shared" si="15"/>
        <v>#DIV/0!</v>
      </c>
      <c r="J17" s="337" t="e">
        <f t="shared" si="15"/>
        <v>#DIV/0!</v>
      </c>
      <c r="K17" s="337" t="e">
        <f t="shared" si="15"/>
        <v>#DIV/0!</v>
      </c>
      <c r="L17" s="337" t="e">
        <f t="shared" si="15"/>
        <v>#DIV/0!</v>
      </c>
      <c r="M17" s="337" t="e">
        <f t="shared" si="15"/>
        <v>#DIV/0!</v>
      </c>
      <c r="N17" s="337" t="e">
        <f t="shared" si="15"/>
        <v>#DIV/0!</v>
      </c>
      <c r="O17" s="337" t="e">
        <f t="shared" si="15"/>
        <v>#DIV/0!</v>
      </c>
      <c r="P17" s="337" t="e">
        <f t="shared" si="15"/>
        <v>#DIV/0!</v>
      </c>
      <c r="Q17" s="337" t="e">
        <f t="shared" si="15"/>
        <v>#DIV/0!</v>
      </c>
      <c r="R17" s="337" t="e">
        <f t="shared" si="15"/>
        <v>#DIV/0!</v>
      </c>
      <c r="S17" s="341" t="e">
        <f t="shared" si="15"/>
        <v>#DIV/0!</v>
      </c>
      <c r="T17" s="2"/>
      <c r="U17" s="2"/>
      <c r="V17" s="2"/>
      <c r="W17" s="2"/>
      <c r="X17" s="2"/>
      <c r="Y17" s="2"/>
      <c r="Z17" s="2"/>
      <c r="AA17" s="2"/>
      <c r="AB17" s="2"/>
      <c r="AC17" s="2"/>
      <c r="AD17" s="2"/>
      <c r="AE17" s="2"/>
    </row>
    <row r="18" spans="1:31" s="114" customFormat="1" ht="15.75" thickBot="1">
      <c r="A18" s="12"/>
      <c r="B18" s="650" t="str">
        <f>B12</f>
        <v>Source 3</v>
      </c>
      <c r="C18" s="651">
        <f>C12</f>
        <v>0</v>
      </c>
      <c r="D18" s="623" t="e">
        <f>D12/D15</f>
        <v>#DIV/0!</v>
      </c>
      <c r="E18" s="624" t="e">
        <f t="shared" ref="E18:S18" si="16">E12/E15</f>
        <v>#DIV/0!</v>
      </c>
      <c r="F18" s="624" t="e">
        <f t="shared" si="16"/>
        <v>#DIV/0!</v>
      </c>
      <c r="G18" s="624" t="e">
        <f t="shared" si="16"/>
        <v>#DIV/0!</v>
      </c>
      <c r="H18" s="624" t="e">
        <f t="shared" si="16"/>
        <v>#DIV/0!</v>
      </c>
      <c r="I18" s="624" t="e">
        <f t="shared" si="16"/>
        <v>#DIV/0!</v>
      </c>
      <c r="J18" s="624" t="e">
        <f t="shared" si="16"/>
        <v>#DIV/0!</v>
      </c>
      <c r="K18" s="624" t="e">
        <f t="shared" si="16"/>
        <v>#DIV/0!</v>
      </c>
      <c r="L18" s="624" t="e">
        <f t="shared" si="16"/>
        <v>#DIV/0!</v>
      </c>
      <c r="M18" s="624" t="e">
        <f t="shared" si="16"/>
        <v>#DIV/0!</v>
      </c>
      <c r="N18" s="624" t="e">
        <f t="shared" si="16"/>
        <v>#DIV/0!</v>
      </c>
      <c r="O18" s="624" t="e">
        <f t="shared" si="16"/>
        <v>#DIV/0!</v>
      </c>
      <c r="P18" s="624" t="e">
        <f t="shared" si="16"/>
        <v>#DIV/0!</v>
      </c>
      <c r="Q18" s="624" t="e">
        <f t="shared" si="16"/>
        <v>#DIV/0!</v>
      </c>
      <c r="R18" s="624" t="e">
        <f t="shared" si="16"/>
        <v>#DIV/0!</v>
      </c>
      <c r="S18" s="625" t="e">
        <f t="shared" si="16"/>
        <v>#DIV/0!</v>
      </c>
      <c r="T18" s="2"/>
      <c r="U18" s="2"/>
      <c r="V18" s="2"/>
      <c r="W18" s="2"/>
      <c r="X18" s="2"/>
      <c r="Y18" s="2"/>
      <c r="Z18" s="2"/>
      <c r="AA18" s="2"/>
      <c r="AB18" s="2"/>
      <c r="AC18" s="2"/>
      <c r="AD18" s="2"/>
      <c r="AE18" s="2"/>
    </row>
    <row r="19" spans="1:31" s="114" customFormat="1" ht="15.75" thickBot="1">
      <c r="A19" s="12"/>
      <c r="B19" s="1175" t="s">
        <v>63</v>
      </c>
      <c r="C19" s="1180"/>
      <c r="D19" s="731" t="s">
        <v>16</v>
      </c>
      <c r="E19" s="637" t="e">
        <f>-(1-(E15/D15))</f>
        <v>#DIV/0!</v>
      </c>
      <c r="F19" s="637" t="e">
        <f t="shared" ref="F19:S19" si="17">-(1-(F15/E15))</f>
        <v>#DIV/0!</v>
      </c>
      <c r="G19" s="637" t="e">
        <f t="shared" si="17"/>
        <v>#DIV/0!</v>
      </c>
      <c r="H19" s="637" t="e">
        <f t="shared" si="17"/>
        <v>#DIV/0!</v>
      </c>
      <c r="I19" s="637" t="e">
        <f t="shared" si="17"/>
        <v>#DIV/0!</v>
      </c>
      <c r="J19" s="637" t="e">
        <f t="shared" si="17"/>
        <v>#DIV/0!</v>
      </c>
      <c r="K19" s="637" t="e">
        <f t="shared" si="17"/>
        <v>#DIV/0!</v>
      </c>
      <c r="L19" s="637" t="e">
        <f t="shared" si="17"/>
        <v>#DIV/0!</v>
      </c>
      <c r="M19" s="637" t="e">
        <f t="shared" si="17"/>
        <v>#DIV/0!</v>
      </c>
      <c r="N19" s="637" t="e">
        <f t="shared" si="17"/>
        <v>#DIV/0!</v>
      </c>
      <c r="O19" s="637" t="e">
        <f t="shared" si="17"/>
        <v>#DIV/0!</v>
      </c>
      <c r="P19" s="637" t="e">
        <f t="shared" si="17"/>
        <v>#DIV/0!</v>
      </c>
      <c r="Q19" s="637" t="e">
        <f t="shared" si="17"/>
        <v>#DIV/0!</v>
      </c>
      <c r="R19" s="637" t="e">
        <f t="shared" si="17"/>
        <v>#DIV/0!</v>
      </c>
      <c r="S19" s="638" t="e">
        <f t="shared" si="17"/>
        <v>#DIV/0!</v>
      </c>
      <c r="T19" s="2"/>
      <c r="U19" s="249"/>
      <c r="V19" s="2"/>
      <c r="W19" s="2"/>
      <c r="X19" s="2"/>
      <c r="Y19" s="2"/>
      <c r="Z19" s="2"/>
      <c r="AA19" s="2"/>
      <c r="AB19" s="2"/>
      <c r="AC19" s="2"/>
      <c r="AD19" s="2"/>
      <c r="AE19" s="2"/>
    </row>
    <row r="20" spans="1:31" s="114" customFormat="1">
      <c r="A20" s="12"/>
      <c r="B20" s="740" t="s">
        <v>276</v>
      </c>
      <c r="C20" s="741" t="e">
        <f>2010+MATCH(TRUE,INDEX(D15:S15&gt;0,0),0)-1</f>
        <v>#N/A</v>
      </c>
      <c r="D20" s="742" t="e">
        <f ca="1">OFFSET(D7,8,MATCH(2010+MATCH(TRUE,INDEX(D15:S15&gt;0,0),0)-1,D7:S7,0)-1)</f>
        <v>#N/A</v>
      </c>
      <c r="E20" s="697"/>
      <c r="H20" s="119"/>
      <c r="I20" s="119"/>
      <c r="J20" s="119"/>
      <c r="K20" s="119"/>
      <c r="L20" s="119"/>
      <c r="M20" s="119"/>
      <c r="N20" s="119"/>
      <c r="O20" s="119"/>
      <c r="P20" s="119"/>
      <c r="Q20" s="119"/>
      <c r="R20" s="119"/>
      <c r="S20" s="119"/>
      <c r="T20" s="2"/>
      <c r="U20" s="250"/>
      <c r="V20" s="2"/>
      <c r="W20" s="2"/>
      <c r="X20" s="2"/>
      <c r="Y20" s="2"/>
      <c r="Z20" s="2"/>
      <c r="AA20" s="2"/>
      <c r="AB20" s="2"/>
      <c r="AC20" s="2"/>
      <c r="AD20" s="2"/>
      <c r="AE20" s="2"/>
    </row>
    <row r="21" spans="1:31" s="114" customFormat="1">
      <c r="A21" s="12"/>
      <c r="B21" s="743" t="s">
        <v>274</v>
      </c>
      <c r="C21" s="739" t="e">
        <f ca="1">OFFSET(D7,0,MATCH(2010+MATCH(TRUE,INDEX(D15:S15&gt;0,0),0)-1,D7:S7)+MATCH(0,INDIRECT(CELL("adresse",INDEX(D15:S15,0,MATCH(2010+MATCH(TRUE,INDEX(D15:S15&gt;0,0),0)-1,D7:S7)))):S15,0)-1-4)</f>
        <v>#N/A</v>
      </c>
      <c r="D21" s="744" t="e">
        <f ca="1">OFFSET(D15,0,MATCH(2010+MATCH(TRUE,INDEX(D15:S15&gt;0,0),0)-1,D7:S7)+MATCH(0,INDIRECT(CELL("adresse",INDEX(D15:S15,0,MATCH(2010+MATCH(TRUE,INDEX(D15:S15&gt;0,0),0)-1,D7:S7)))):S15,0)-1-4)</f>
        <v>#N/A</v>
      </c>
      <c r="E21" s="697"/>
      <c r="H21" s="119"/>
      <c r="I21" s="119"/>
      <c r="J21" s="119"/>
      <c r="K21" s="119"/>
      <c r="L21" s="119"/>
      <c r="M21" s="119"/>
      <c r="N21" s="119"/>
      <c r="O21" s="119"/>
      <c r="P21" s="119"/>
      <c r="Q21" s="119"/>
      <c r="R21" s="119"/>
      <c r="S21" s="119"/>
      <c r="T21" s="2"/>
      <c r="U21" s="250"/>
      <c r="V21" s="2"/>
      <c r="W21" s="2"/>
      <c r="X21" s="2"/>
      <c r="Y21" s="2"/>
      <c r="Z21" s="2"/>
      <c r="AA21" s="2"/>
      <c r="AB21" s="2"/>
      <c r="AC21" s="2"/>
      <c r="AD21" s="2"/>
      <c r="AE21" s="2"/>
    </row>
    <row r="22" spans="1:31" s="114" customFormat="1">
      <c r="A22" s="12"/>
      <c r="B22" s="743" t="s">
        <v>275</v>
      </c>
      <c r="C22" s="739" t="e">
        <f ca="1">OFFSET(D7,0,MATCH(2010+MATCH(TRUE,INDEX(D15:S15&gt;0,0),0)-1,D7:S7)+MATCH(0,INDIRECT(CELL("adresse",INDEX(D15:S15,0,MATCH(2010+MATCH(TRUE,INDEX(D15:S15&gt;0,0),0)-1,D7:S7)))):S15,0)-1-3)</f>
        <v>#N/A</v>
      </c>
      <c r="D22" s="744" t="e">
        <f ca="1">OFFSET(D15,0,MATCH(2010+MATCH(TRUE,INDEX(D15:S15&gt;0,0),0)-1,D7:S7)+MATCH(0,INDIRECT(CELL("adresse",INDEX(D15:S15,0,MATCH(2010+MATCH(TRUE,INDEX(D15:S15&gt;0,0),0)-1,D7:S7)))):S15,0)-1-3)</f>
        <v>#N/A</v>
      </c>
      <c r="E22" s="697"/>
      <c r="H22" s="119"/>
      <c r="I22" s="119"/>
      <c r="J22" s="119"/>
      <c r="K22" s="119"/>
      <c r="L22" s="119"/>
      <c r="M22" s="119"/>
      <c r="N22" s="119"/>
      <c r="O22" s="119"/>
      <c r="P22" s="119"/>
      <c r="Q22" s="119"/>
      <c r="R22" s="119"/>
      <c r="S22" s="119"/>
      <c r="T22" s="2"/>
      <c r="U22" s="250"/>
      <c r="V22" s="2"/>
      <c r="W22" s="2"/>
      <c r="X22" s="2"/>
      <c r="Y22" s="2"/>
      <c r="Z22" s="2"/>
      <c r="AA22" s="2"/>
      <c r="AB22" s="2"/>
      <c r="AC22" s="2"/>
      <c r="AD22" s="2"/>
      <c r="AE22" s="2"/>
    </row>
    <row r="23" spans="1:31" s="114" customFormat="1" ht="15.75" thickBot="1">
      <c r="A23" s="12"/>
      <c r="B23" s="745" t="s">
        <v>277</v>
      </c>
      <c r="C23" s="746" t="e">
        <f ca="1">OFFSET(D7,0,MATCH(2010+MATCH(TRUE,INDEX(D15:S15&gt;0,0),0)-1,D7:S7)+MATCH(0,INDIRECT(CELL("adresse",INDEX(D15:S15,0,MATCH(2010+MATCH(TRUE,INDEX(D15:S15&gt;0,0),0)-1,D7:S7)))):S15,0)-1-2)</f>
        <v>#N/A</v>
      </c>
      <c r="D23" s="747" t="e">
        <f ca="1">OFFSET(D15,0,MATCH(2010+MATCH(TRUE,INDEX(D15:S15&gt;0,0),0)-1,D7:S7)+MATCH(0,INDIRECT(CELL("adresse",INDEX(D15:S15,0,MATCH(2010+MATCH(TRUE,INDEX(D15:S15&gt;0,0),0)-1,D7:S7)))):S15,0)-1-2)</f>
        <v>#N/A</v>
      </c>
      <c r="E23" s="697"/>
      <c r="H23" s="119"/>
      <c r="I23" s="119"/>
      <c r="J23" s="119"/>
      <c r="K23" s="119"/>
      <c r="L23" s="119"/>
      <c r="M23" s="119"/>
      <c r="N23" s="119"/>
      <c r="O23" s="119"/>
      <c r="P23" s="119"/>
      <c r="Q23" s="119"/>
      <c r="R23" s="119"/>
      <c r="S23" s="119"/>
      <c r="T23" s="2"/>
      <c r="U23" s="250"/>
      <c r="V23" s="2"/>
      <c r="W23" s="2"/>
      <c r="X23" s="2"/>
      <c r="Y23" s="2"/>
      <c r="Z23" s="2"/>
      <c r="AA23" s="2"/>
      <c r="AB23" s="2"/>
      <c r="AC23" s="2"/>
      <c r="AD23" s="2"/>
      <c r="AE23" s="2"/>
    </row>
    <row r="24" spans="1:31" s="114" customFormat="1" ht="24.75" customHeight="1" thickBot="1">
      <c r="A24" s="12"/>
      <c r="B24" s="288"/>
      <c r="C24" s="288"/>
      <c r="D24" s="119"/>
      <c r="E24" s="119"/>
      <c r="F24" s="119"/>
      <c r="G24" s="119"/>
      <c r="H24" s="119"/>
      <c r="I24" s="119"/>
      <c r="J24" s="119"/>
      <c r="K24" s="119"/>
      <c r="L24" s="119"/>
      <c r="M24" s="119"/>
      <c r="N24" s="119"/>
      <c r="O24" s="119"/>
      <c r="P24" s="119"/>
      <c r="Q24" s="119"/>
      <c r="R24" s="119"/>
      <c r="S24" s="119"/>
      <c r="T24" s="2"/>
      <c r="U24" s="251"/>
      <c r="V24" s="2"/>
      <c r="W24" s="2"/>
      <c r="X24" s="2"/>
      <c r="Y24" s="2"/>
      <c r="Z24" s="2"/>
      <c r="AA24" s="2"/>
      <c r="AB24" s="2"/>
      <c r="AC24" s="2"/>
      <c r="AD24" s="2"/>
      <c r="AE24" s="2"/>
    </row>
    <row r="25" spans="1:31" s="114" customFormat="1" ht="27" customHeight="1" thickBot="1">
      <c r="A25" s="12"/>
      <c r="B25" s="1158" t="s">
        <v>156</v>
      </c>
      <c r="C25" s="1159"/>
      <c r="D25" s="1159"/>
      <c r="E25" s="1159"/>
      <c r="F25" s="1159"/>
      <c r="G25" s="1159"/>
      <c r="H25" s="1159"/>
      <c r="I25" s="1159"/>
      <c r="J25" s="1159"/>
      <c r="K25" s="1159"/>
      <c r="L25" s="1159"/>
      <c r="M25" s="1159"/>
      <c r="N25" s="1159"/>
      <c r="O25" s="1159"/>
      <c r="P25" s="1159"/>
      <c r="Q25" s="1159"/>
      <c r="R25" s="1159"/>
      <c r="S25" s="1160"/>
      <c r="T25" s="2"/>
      <c r="U25" s="2"/>
      <c r="V25" s="2"/>
      <c r="W25" s="2"/>
      <c r="X25" s="2"/>
      <c r="Y25" s="2"/>
      <c r="Z25" s="2"/>
      <c r="AA25" s="2"/>
      <c r="AB25" s="2"/>
      <c r="AC25" s="2"/>
      <c r="AD25" s="2"/>
      <c r="AE25" s="2"/>
    </row>
    <row r="26" spans="1:31" s="114" customFormat="1" ht="15.75" thickBot="1">
      <c r="A26" s="12"/>
      <c r="B26" s="1177" t="s">
        <v>45</v>
      </c>
      <c r="C26" s="1178"/>
      <c r="D26" s="161">
        <v>2010</v>
      </c>
      <c r="E26" s="162">
        <v>2011</v>
      </c>
      <c r="F26" s="162">
        <v>2012</v>
      </c>
      <c r="G26" s="162">
        <v>2013</v>
      </c>
      <c r="H26" s="162">
        <v>2014</v>
      </c>
      <c r="I26" s="162">
        <v>2015</v>
      </c>
      <c r="J26" s="162">
        <v>2016</v>
      </c>
      <c r="K26" s="162">
        <v>2017</v>
      </c>
      <c r="L26" s="162">
        <v>2018</v>
      </c>
      <c r="M26" s="162">
        <v>2019</v>
      </c>
      <c r="N26" s="162">
        <v>2020</v>
      </c>
      <c r="O26" s="162">
        <v>2021</v>
      </c>
      <c r="P26" s="162">
        <v>2022</v>
      </c>
      <c r="Q26" s="162">
        <v>2023</v>
      </c>
      <c r="R26" s="162">
        <v>2024</v>
      </c>
      <c r="S26" s="163">
        <v>2025</v>
      </c>
      <c r="T26" s="2"/>
      <c r="U26" s="2"/>
      <c r="V26" s="2"/>
      <c r="W26" s="2"/>
      <c r="X26" s="2"/>
      <c r="Y26" s="2"/>
      <c r="Z26" s="2"/>
      <c r="AA26" s="2"/>
      <c r="AB26" s="2"/>
      <c r="AC26" s="2"/>
      <c r="AD26" s="2"/>
      <c r="AE26" s="2"/>
    </row>
    <row r="27" spans="1:31" s="114" customFormat="1">
      <c r="A27" s="12"/>
      <c r="B27" s="1167" t="s">
        <v>199</v>
      </c>
      <c r="C27" s="1169">
        <f>C8</f>
        <v>0</v>
      </c>
      <c r="D27" s="331">
        <f>'Thermique (par source)'!C57</f>
        <v>0</v>
      </c>
      <c r="E27" s="330">
        <f>'Thermique (par source)'!D57</f>
        <v>0</v>
      </c>
      <c r="F27" s="330">
        <f>'Thermique (par source)'!E57</f>
        <v>0</v>
      </c>
      <c r="G27" s="330">
        <f>'Thermique (par source)'!F57</f>
        <v>0</v>
      </c>
      <c r="H27" s="330">
        <f>'Thermique (par source)'!G57</f>
        <v>0</v>
      </c>
      <c r="I27" s="330">
        <f>'Thermique (par source)'!H57</f>
        <v>0</v>
      </c>
      <c r="J27" s="330">
        <f>'Thermique (par source)'!I57</f>
        <v>0</v>
      </c>
      <c r="K27" s="330">
        <f>'Thermique (par source)'!J57</f>
        <v>0</v>
      </c>
      <c r="L27" s="716">
        <f>'Thermique (par source)'!K57</f>
        <v>0</v>
      </c>
      <c r="M27" s="716">
        <f>'Thermique (par source)'!L57</f>
        <v>0</v>
      </c>
      <c r="N27" s="716">
        <f>'Thermique (par source)'!M57</f>
        <v>0</v>
      </c>
      <c r="O27" s="716">
        <f>'Thermique (par source)'!N57</f>
        <v>0</v>
      </c>
      <c r="P27" s="330">
        <f>'Thermique (par source)'!O57</f>
        <v>0</v>
      </c>
      <c r="Q27" s="330">
        <f>'Thermique (par source)'!P57</f>
        <v>0</v>
      </c>
      <c r="R27" s="330">
        <f>'Thermique (par source)'!Q57</f>
        <v>0</v>
      </c>
      <c r="S27" s="332">
        <f>'Thermique (par source)'!R57</f>
        <v>0</v>
      </c>
      <c r="T27" s="2"/>
      <c r="U27" s="2"/>
      <c r="V27" s="2"/>
      <c r="W27" s="2"/>
      <c r="X27" s="2"/>
      <c r="Y27" s="2"/>
      <c r="Z27" s="2"/>
      <c r="AA27" s="2"/>
      <c r="AB27" s="2"/>
      <c r="AC27" s="2"/>
      <c r="AD27" s="2"/>
      <c r="AE27" s="2"/>
    </row>
    <row r="28" spans="1:31" s="114" customFormat="1" ht="15.75" thickBot="1">
      <c r="A28" s="12"/>
      <c r="B28" s="1168"/>
      <c r="C28" s="1170"/>
      <c r="D28" s="333" t="s">
        <v>16</v>
      </c>
      <c r="E28" s="326" t="e">
        <f t="shared" ref="E28:S28" si="18">(E27-D27)/D27</f>
        <v>#DIV/0!</v>
      </c>
      <c r="F28" s="326" t="e">
        <f t="shared" si="18"/>
        <v>#DIV/0!</v>
      </c>
      <c r="G28" s="326" t="e">
        <f t="shared" si="18"/>
        <v>#DIV/0!</v>
      </c>
      <c r="H28" s="326" t="e">
        <f t="shared" si="18"/>
        <v>#DIV/0!</v>
      </c>
      <c r="I28" s="326" t="e">
        <f t="shared" si="18"/>
        <v>#DIV/0!</v>
      </c>
      <c r="J28" s="326" t="e">
        <f t="shared" si="18"/>
        <v>#DIV/0!</v>
      </c>
      <c r="K28" s="326" t="e">
        <f t="shared" si="18"/>
        <v>#DIV/0!</v>
      </c>
      <c r="L28" s="715" t="e">
        <f t="shared" ref="L28" si="19">(L27-K27)/K27</f>
        <v>#DIV/0!</v>
      </c>
      <c r="M28" s="715" t="e">
        <f t="shared" ref="M28" si="20">(M27-L27)/L27</f>
        <v>#DIV/0!</v>
      </c>
      <c r="N28" s="715" t="e">
        <f t="shared" ref="N28" si="21">(N27-M27)/M27</f>
        <v>#DIV/0!</v>
      </c>
      <c r="O28" s="715" t="e">
        <f t="shared" ref="O28" si="22">(O27-N27)/N27</f>
        <v>#DIV/0!</v>
      </c>
      <c r="P28" s="326" t="e">
        <f t="shared" si="18"/>
        <v>#DIV/0!</v>
      </c>
      <c r="Q28" s="326" t="e">
        <f t="shared" si="18"/>
        <v>#DIV/0!</v>
      </c>
      <c r="R28" s="326" t="e">
        <f t="shared" si="18"/>
        <v>#DIV/0!</v>
      </c>
      <c r="S28" s="327" t="e">
        <f t="shared" si="18"/>
        <v>#DIV/0!</v>
      </c>
      <c r="T28" s="2"/>
      <c r="U28" s="2"/>
      <c r="V28" s="2"/>
      <c r="W28" s="2"/>
      <c r="X28" s="2"/>
      <c r="Y28" s="2"/>
      <c r="Z28" s="2"/>
      <c r="AA28" s="2"/>
      <c r="AB28" s="2"/>
      <c r="AC28" s="2"/>
      <c r="AD28" s="2"/>
      <c r="AE28" s="2"/>
    </row>
    <row r="29" spans="1:31" s="114" customFormat="1">
      <c r="A29" s="12"/>
      <c r="B29" s="1167" t="s">
        <v>200</v>
      </c>
      <c r="C29" s="1169">
        <f>C10</f>
        <v>0</v>
      </c>
      <c r="D29" s="331">
        <f>'Thermique (par source)'!C130</f>
        <v>0</v>
      </c>
      <c r="E29" s="330">
        <f>'Thermique (par source)'!D130</f>
        <v>0</v>
      </c>
      <c r="F29" s="330">
        <f>'Thermique (par source)'!E130</f>
        <v>0</v>
      </c>
      <c r="G29" s="330">
        <f>'Thermique (par source)'!F130</f>
        <v>0</v>
      </c>
      <c r="H29" s="330">
        <f>'Thermique (par source)'!G130</f>
        <v>0</v>
      </c>
      <c r="I29" s="330">
        <f>'Thermique (par source)'!H130</f>
        <v>0</v>
      </c>
      <c r="J29" s="330">
        <f>'Thermique (par source)'!I130</f>
        <v>0</v>
      </c>
      <c r="K29" s="330">
        <f>'Thermique (par source)'!J130</f>
        <v>0</v>
      </c>
      <c r="L29" s="716">
        <f>'Thermique (par source)'!K130</f>
        <v>0</v>
      </c>
      <c r="M29" s="716">
        <f>'Thermique (par source)'!L130</f>
        <v>0</v>
      </c>
      <c r="N29" s="716">
        <f>'Thermique (par source)'!M130</f>
        <v>0</v>
      </c>
      <c r="O29" s="716">
        <f>'Thermique (par source)'!N130</f>
        <v>0</v>
      </c>
      <c r="P29" s="330">
        <f>'Thermique (par source)'!O130</f>
        <v>0</v>
      </c>
      <c r="Q29" s="330">
        <f>'Thermique (par source)'!P130</f>
        <v>0</v>
      </c>
      <c r="R29" s="330">
        <f>'Thermique (par source)'!Q130</f>
        <v>0</v>
      </c>
      <c r="S29" s="332">
        <f>'Thermique (par source)'!R130</f>
        <v>0</v>
      </c>
      <c r="T29" s="2"/>
      <c r="U29" s="2"/>
      <c r="V29" s="2"/>
      <c r="W29" s="2"/>
      <c r="X29" s="2"/>
      <c r="Y29" s="2"/>
      <c r="Z29" s="2"/>
      <c r="AA29" s="2"/>
      <c r="AB29" s="2"/>
      <c r="AC29" s="2"/>
      <c r="AD29" s="2"/>
      <c r="AE29" s="2"/>
    </row>
    <row r="30" spans="1:31" s="114" customFormat="1" ht="15.75" thickBot="1">
      <c r="A30" s="12"/>
      <c r="B30" s="1168"/>
      <c r="C30" s="1170"/>
      <c r="D30" s="333" t="s">
        <v>16</v>
      </c>
      <c r="E30" s="326" t="e">
        <f t="shared" ref="E30:S30" si="23">(E29-D29)/D29</f>
        <v>#DIV/0!</v>
      </c>
      <c r="F30" s="326" t="e">
        <f t="shared" si="23"/>
        <v>#DIV/0!</v>
      </c>
      <c r="G30" s="326" t="e">
        <f t="shared" si="23"/>
        <v>#DIV/0!</v>
      </c>
      <c r="H30" s="326" t="e">
        <f t="shared" si="23"/>
        <v>#DIV/0!</v>
      </c>
      <c r="I30" s="326" t="e">
        <f t="shared" si="23"/>
        <v>#DIV/0!</v>
      </c>
      <c r="J30" s="326" t="e">
        <f t="shared" si="23"/>
        <v>#DIV/0!</v>
      </c>
      <c r="K30" s="326" t="e">
        <f t="shared" si="23"/>
        <v>#DIV/0!</v>
      </c>
      <c r="L30" s="715" t="e">
        <f t="shared" ref="L30" si="24">(L29-K29)/K29</f>
        <v>#DIV/0!</v>
      </c>
      <c r="M30" s="715" t="e">
        <f t="shared" ref="M30" si="25">(M29-L29)/L29</f>
        <v>#DIV/0!</v>
      </c>
      <c r="N30" s="715" t="e">
        <f t="shared" ref="N30" si="26">(N29-M29)/M29</f>
        <v>#DIV/0!</v>
      </c>
      <c r="O30" s="715" t="e">
        <f t="shared" ref="O30" si="27">(O29-N29)/N29</f>
        <v>#DIV/0!</v>
      </c>
      <c r="P30" s="326" t="e">
        <f t="shared" si="23"/>
        <v>#DIV/0!</v>
      </c>
      <c r="Q30" s="326" t="e">
        <f t="shared" si="23"/>
        <v>#DIV/0!</v>
      </c>
      <c r="R30" s="326" t="e">
        <f t="shared" si="23"/>
        <v>#DIV/0!</v>
      </c>
      <c r="S30" s="327" t="e">
        <f t="shared" si="23"/>
        <v>#DIV/0!</v>
      </c>
      <c r="T30" s="2"/>
      <c r="U30" s="2"/>
      <c r="V30" s="2"/>
      <c r="W30" s="2"/>
      <c r="X30" s="2"/>
      <c r="Y30" s="2"/>
      <c r="Z30" s="2"/>
      <c r="AA30" s="2"/>
      <c r="AB30" s="2"/>
      <c r="AC30" s="2"/>
      <c r="AD30" s="2"/>
      <c r="AE30" s="2"/>
    </row>
    <row r="31" spans="1:31" s="114" customFormat="1">
      <c r="A31" s="12"/>
      <c r="B31" s="1167" t="s">
        <v>201</v>
      </c>
      <c r="C31" s="1169">
        <f>C12</f>
        <v>0</v>
      </c>
      <c r="D31" s="331">
        <f>'Thermique (par source)'!C203</f>
        <v>0</v>
      </c>
      <c r="E31" s="330">
        <f>'Thermique (par source)'!D203</f>
        <v>0</v>
      </c>
      <c r="F31" s="330">
        <f>'Thermique (par source)'!E203</f>
        <v>0</v>
      </c>
      <c r="G31" s="330">
        <f>'Thermique (par source)'!F203</f>
        <v>0</v>
      </c>
      <c r="H31" s="330">
        <f>'Thermique (par source)'!G203</f>
        <v>0</v>
      </c>
      <c r="I31" s="330">
        <f>'Thermique (par source)'!H203</f>
        <v>0</v>
      </c>
      <c r="J31" s="330">
        <f>'Thermique (par source)'!I203</f>
        <v>0</v>
      </c>
      <c r="K31" s="330">
        <f>'Thermique (par source)'!J203</f>
        <v>0</v>
      </c>
      <c r="L31" s="716">
        <f>'Thermique (par source)'!K203</f>
        <v>0</v>
      </c>
      <c r="M31" s="716">
        <f>'Thermique (par source)'!L203</f>
        <v>0</v>
      </c>
      <c r="N31" s="716">
        <f>'Thermique (par source)'!M203</f>
        <v>0</v>
      </c>
      <c r="O31" s="716">
        <f>'Thermique (par source)'!N203</f>
        <v>0</v>
      </c>
      <c r="P31" s="330">
        <f>'Thermique (par source)'!O203</f>
        <v>0</v>
      </c>
      <c r="Q31" s="330">
        <f>'Thermique (par source)'!P203</f>
        <v>0</v>
      </c>
      <c r="R31" s="330">
        <f>'Thermique (par source)'!Q203</f>
        <v>0</v>
      </c>
      <c r="S31" s="332">
        <f>'Thermique (par source)'!R203</f>
        <v>0</v>
      </c>
      <c r="T31" s="2"/>
      <c r="U31" s="2"/>
      <c r="V31" s="2"/>
      <c r="W31" s="2"/>
      <c r="X31" s="2"/>
      <c r="Y31" s="2"/>
      <c r="Z31" s="2"/>
      <c r="AA31" s="2"/>
      <c r="AB31" s="2"/>
      <c r="AC31" s="2"/>
      <c r="AD31" s="2"/>
      <c r="AE31" s="2"/>
    </row>
    <row r="32" spans="1:31" s="114" customFormat="1" ht="15.75" thickBot="1">
      <c r="A32" s="12"/>
      <c r="B32" s="1168"/>
      <c r="C32" s="1170"/>
      <c r="D32" s="333" t="s">
        <v>16</v>
      </c>
      <c r="E32" s="326" t="e">
        <f t="shared" ref="E32:S32" si="28">(E31-D31)/D31</f>
        <v>#DIV/0!</v>
      </c>
      <c r="F32" s="326" t="e">
        <f t="shared" si="28"/>
        <v>#DIV/0!</v>
      </c>
      <c r="G32" s="326" t="e">
        <f t="shared" si="28"/>
        <v>#DIV/0!</v>
      </c>
      <c r="H32" s="326" t="e">
        <f t="shared" si="28"/>
        <v>#DIV/0!</v>
      </c>
      <c r="I32" s="326" t="e">
        <f t="shared" si="28"/>
        <v>#DIV/0!</v>
      </c>
      <c r="J32" s="326" t="e">
        <f t="shared" si="28"/>
        <v>#DIV/0!</v>
      </c>
      <c r="K32" s="326" t="e">
        <f t="shared" si="28"/>
        <v>#DIV/0!</v>
      </c>
      <c r="L32" s="715" t="e">
        <f t="shared" ref="L32" si="29">(L31-K31)/K31</f>
        <v>#DIV/0!</v>
      </c>
      <c r="M32" s="715" t="e">
        <f t="shared" ref="M32" si="30">(M31-L31)/L31</f>
        <v>#DIV/0!</v>
      </c>
      <c r="N32" s="715" t="e">
        <f t="shared" ref="N32" si="31">(N31-M31)/M31</f>
        <v>#DIV/0!</v>
      </c>
      <c r="O32" s="715" t="e">
        <f t="shared" ref="O32" si="32">(O31-N31)/N31</f>
        <v>#DIV/0!</v>
      </c>
      <c r="P32" s="326" t="e">
        <f t="shared" si="28"/>
        <v>#DIV/0!</v>
      </c>
      <c r="Q32" s="326" t="e">
        <f t="shared" si="28"/>
        <v>#DIV/0!</v>
      </c>
      <c r="R32" s="326" t="e">
        <f t="shared" si="28"/>
        <v>#DIV/0!</v>
      </c>
      <c r="S32" s="327" t="e">
        <f t="shared" si="28"/>
        <v>#DIV/0!</v>
      </c>
      <c r="T32" s="2"/>
      <c r="U32" s="2"/>
      <c r="V32" s="2"/>
      <c r="W32" s="2"/>
      <c r="X32" s="2"/>
      <c r="Y32" s="2"/>
      <c r="Z32" s="2"/>
      <c r="AA32" s="2"/>
      <c r="AB32" s="2"/>
      <c r="AC32" s="2"/>
      <c r="AD32" s="2"/>
      <c r="AE32" s="2"/>
    </row>
    <row r="33" spans="1:31" s="114" customFormat="1" ht="6.75" customHeight="1" thickBot="1">
      <c r="A33" s="12"/>
      <c r="B33" s="128"/>
      <c r="C33" s="128"/>
      <c r="D33" s="128"/>
      <c r="E33" s="128"/>
      <c r="F33" s="128"/>
      <c r="G33" s="128"/>
      <c r="H33" s="128"/>
      <c r="I33" s="128"/>
      <c r="J33" s="128"/>
      <c r="K33" s="128"/>
      <c r="L33" s="698"/>
      <c r="M33" s="698"/>
      <c r="N33" s="698"/>
      <c r="O33" s="698"/>
      <c r="P33" s="128"/>
      <c r="Q33" s="128"/>
      <c r="R33" s="128"/>
      <c r="S33" s="128"/>
      <c r="T33" s="2"/>
      <c r="U33" s="2"/>
      <c r="V33" s="2"/>
      <c r="W33" s="2"/>
      <c r="X33" s="2"/>
      <c r="Y33" s="2"/>
      <c r="Z33" s="2"/>
      <c r="AA33" s="2"/>
      <c r="AB33" s="2"/>
      <c r="AC33" s="2"/>
      <c r="AD33" s="2"/>
      <c r="AE33" s="2"/>
    </row>
    <row r="34" spans="1:31" s="114" customFormat="1" ht="15.75" thickBot="1">
      <c r="A34" s="12"/>
      <c r="B34" s="1173" t="s">
        <v>67</v>
      </c>
      <c r="C34" s="1174"/>
      <c r="D34" s="321">
        <f>D27+D29+D31</f>
        <v>0</v>
      </c>
      <c r="E34" s="321">
        <f t="shared" ref="E34:S34" si="33">E27+E29+E31</f>
        <v>0</v>
      </c>
      <c r="F34" s="321">
        <f t="shared" si="33"/>
        <v>0</v>
      </c>
      <c r="G34" s="321">
        <f t="shared" si="33"/>
        <v>0</v>
      </c>
      <c r="H34" s="321">
        <f t="shared" si="33"/>
        <v>0</v>
      </c>
      <c r="I34" s="321">
        <f t="shared" si="33"/>
        <v>0</v>
      </c>
      <c r="J34" s="321">
        <f t="shared" si="33"/>
        <v>0</v>
      </c>
      <c r="K34" s="321">
        <f t="shared" si="33"/>
        <v>0</v>
      </c>
      <c r="L34" s="712">
        <f t="shared" ref="L34:O34" si="34">L27+L29+L31</f>
        <v>0</v>
      </c>
      <c r="M34" s="712">
        <f t="shared" si="34"/>
        <v>0</v>
      </c>
      <c r="N34" s="712">
        <f t="shared" si="34"/>
        <v>0</v>
      </c>
      <c r="O34" s="712">
        <f t="shared" si="34"/>
        <v>0</v>
      </c>
      <c r="P34" s="321">
        <f t="shared" si="33"/>
        <v>0</v>
      </c>
      <c r="Q34" s="321">
        <f t="shared" si="33"/>
        <v>0</v>
      </c>
      <c r="R34" s="321">
        <f t="shared" si="33"/>
        <v>0</v>
      </c>
      <c r="S34" s="329">
        <f t="shared" si="33"/>
        <v>0</v>
      </c>
      <c r="T34" s="2"/>
      <c r="U34" s="2"/>
      <c r="V34" s="2"/>
      <c r="W34" s="2"/>
      <c r="X34" s="2"/>
      <c r="Y34" s="2"/>
      <c r="Z34" s="2"/>
      <c r="AA34" s="2"/>
      <c r="AB34" s="2"/>
      <c r="AC34" s="2"/>
      <c r="AD34" s="2"/>
      <c r="AE34" s="2"/>
    </row>
    <row r="35" spans="1:31" s="114" customFormat="1">
      <c r="A35" s="12"/>
      <c r="B35" s="646" t="str">
        <f>B27</f>
        <v>Source 1</v>
      </c>
      <c r="C35" s="647">
        <f>C27</f>
        <v>0</v>
      </c>
      <c r="D35" s="338" t="e">
        <f>D27/D34</f>
        <v>#DIV/0!</v>
      </c>
      <c r="E35" s="339" t="e">
        <f t="shared" ref="E35" si="35">E27/E34</f>
        <v>#DIV/0!</v>
      </c>
      <c r="F35" s="339" t="e">
        <f t="shared" ref="F35" si="36">F27/F34</f>
        <v>#DIV/0!</v>
      </c>
      <c r="G35" s="339" t="e">
        <f t="shared" ref="G35" si="37">G27/G34</f>
        <v>#DIV/0!</v>
      </c>
      <c r="H35" s="339" t="e">
        <f t="shared" ref="H35" si="38">H27/H34</f>
        <v>#DIV/0!</v>
      </c>
      <c r="I35" s="339" t="e">
        <f t="shared" ref="I35" si="39">I27/I34</f>
        <v>#DIV/0!</v>
      </c>
      <c r="J35" s="339" t="e">
        <f t="shared" ref="J35" si="40">J27/J34</f>
        <v>#DIV/0!</v>
      </c>
      <c r="K35" s="339" t="e">
        <f t="shared" ref="K35" si="41">K27/K34</f>
        <v>#DIV/0!</v>
      </c>
      <c r="L35" s="339" t="e">
        <f t="shared" ref="L35" si="42">L27/L34</f>
        <v>#DIV/0!</v>
      </c>
      <c r="M35" s="339" t="e">
        <f t="shared" ref="M35" si="43">M27/M34</f>
        <v>#DIV/0!</v>
      </c>
      <c r="N35" s="339" t="e">
        <f t="shared" ref="N35" si="44">N27/N34</f>
        <v>#DIV/0!</v>
      </c>
      <c r="O35" s="339" t="e">
        <f t="shared" ref="O35" si="45">O27/O34</f>
        <v>#DIV/0!</v>
      </c>
      <c r="P35" s="339" t="e">
        <f t="shared" ref="P35" si="46">P27/P34</f>
        <v>#DIV/0!</v>
      </c>
      <c r="Q35" s="339" t="e">
        <f t="shared" ref="Q35" si="47">Q27/Q34</f>
        <v>#DIV/0!</v>
      </c>
      <c r="R35" s="339" t="e">
        <f t="shared" ref="R35" si="48">R27/R34</f>
        <v>#DIV/0!</v>
      </c>
      <c r="S35" s="335" t="e">
        <f t="shared" ref="S35" si="49">S27/S34</f>
        <v>#DIV/0!</v>
      </c>
      <c r="T35" s="2"/>
      <c r="U35" s="2"/>
      <c r="V35" s="2"/>
      <c r="W35" s="2"/>
      <c r="X35" s="2"/>
      <c r="Y35" s="2"/>
      <c r="Z35" s="2"/>
      <c r="AA35" s="2"/>
      <c r="AB35" s="2"/>
      <c r="AC35" s="2"/>
      <c r="AD35" s="2"/>
      <c r="AE35" s="2"/>
    </row>
    <row r="36" spans="1:31" s="114" customFormat="1">
      <c r="A36" s="12"/>
      <c r="B36" s="648" t="str">
        <f>B29</f>
        <v>Source 2</v>
      </c>
      <c r="C36" s="649">
        <f>C29</f>
        <v>0</v>
      </c>
      <c r="D36" s="340" t="e">
        <f>D29/D34</f>
        <v>#DIV/0!</v>
      </c>
      <c r="E36" s="337" t="e">
        <f t="shared" ref="E36:S36" si="50">E29/E34</f>
        <v>#DIV/0!</v>
      </c>
      <c r="F36" s="337" t="e">
        <f t="shared" si="50"/>
        <v>#DIV/0!</v>
      </c>
      <c r="G36" s="337" t="e">
        <f t="shared" si="50"/>
        <v>#DIV/0!</v>
      </c>
      <c r="H36" s="337" t="e">
        <f t="shared" si="50"/>
        <v>#DIV/0!</v>
      </c>
      <c r="I36" s="337" t="e">
        <f t="shared" si="50"/>
        <v>#DIV/0!</v>
      </c>
      <c r="J36" s="337" t="e">
        <f t="shared" si="50"/>
        <v>#DIV/0!</v>
      </c>
      <c r="K36" s="337" t="e">
        <f t="shared" si="50"/>
        <v>#DIV/0!</v>
      </c>
      <c r="L36" s="337" t="e">
        <f t="shared" si="50"/>
        <v>#DIV/0!</v>
      </c>
      <c r="M36" s="337" t="e">
        <f t="shared" si="50"/>
        <v>#DIV/0!</v>
      </c>
      <c r="N36" s="337" t="e">
        <f t="shared" si="50"/>
        <v>#DIV/0!</v>
      </c>
      <c r="O36" s="337" t="e">
        <f t="shared" si="50"/>
        <v>#DIV/0!</v>
      </c>
      <c r="P36" s="337" t="e">
        <f t="shared" si="50"/>
        <v>#DIV/0!</v>
      </c>
      <c r="Q36" s="337" t="e">
        <f t="shared" si="50"/>
        <v>#DIV/0!</v>
      </c>
      <c r="R36" s="337" t="e">
        <f t="shared" si="50"/>
        <v>#DIV/0!</v>
      </c>
      <c r="S36" s="341" t="e">
        <f t="shared" si="50"/>
        <v>#DIV/0!</v>
      </c>
      <c r="T36" s="2"/>
      <c r="U36" s="2"/>
      <c r="V36" s="2"/>
      <c r="W36" s="2"/>
      <c r="X36" s="2"/>
      <c r="Y36" s="2"/>
      <c r="Z36" s="2"/>
      <c r="AA36" s="2"/>
      <c r="AB36" s="2"/>
      <c r="AC36" s="2"/>
      <c r="AD36" s="2"/>
      <c r="AE36" s="2"/>
    </row>
    <row r="37" spans="1:31" s="114" customFormat="1" ht="15.75" thickBot="1">
      <c r="A37" s="2"/>
      <c r="B37" s="650" t="str">
        <f>B31</f>
        <v>Source 3</v>
      </c>
      <c r="C37" s="651">
        <f>C31</f>
        <v>0</v>
      </c>
      <c r="D37" s="342" t="e">
        <f>D31/D34</f>
        <v>#DIV/0!</v>
      </c>
      <c r="E37" s="343" t="e">
        <f t="shared" ref="E37:S37" si="51">E31/E34</f>
        <v>#DIV/0!</v>
      </c>
      <c r="F37" s="343" t="e">
        <f t="shared" si="51"/>
        <v>#DIV/0!</v>
      </c>
      <c r="G37" s="343" t="e">
        <f t="shared" si="51"/>
        <v>#DIV/0!</v>
      </c>
      <c r="H37" s="343" t="e">
        <f t="shared" si="51"/>
        <v>#DIV/0!</v>
      </c>
      <c r="I37" s="343" t="e">
        <f t="shared" si="51"/>
        <v>#DIV/0!</v>
      </c>
      <c r="J37" s="343" t="e">
        <f t="shared" si="51"/>
        <v>#DIV/0!</v>
      </c>
      <c r="K37" s="343" t="e">
        <f t="shared" si="51"/>
        <v>#DIV/0!</v>
      </c>
      <c r="L37" s="343" t="e">
        <f t="shared" si="51"/>
        <v>#DIV/0!</v>
      </c>
      <c r="M37" s="343" t="e">
        <f t="shared" si="51"/>
        <v>#DIV/0!</v>
      </c>
      <c r="N37" s="343" t="e">
        <f t="shared" si="51"/>
        <v>#DIV/0!</v>
      </c>
      <c r="O37" s="343" t="e">
        <f t="shared" si="51"/>
        <v>#DIV/0!</v>
      </c>
      <c r="P37" s="343" t="e">
        <f t="shared" si="51"/>
        <v>#DIV/0!</v>
      </c>
      <c r="Q37" s="343" t="e">
        <f t="shared" si="51"/>
        <v>#DIV/0!</v>
      </c>
      <c r="R37" s="343" t="e">
        <f t="shared" si="51"/>
        <v>#DIV/0!</v>
      </c>
      <c r="S37" s="344" t="e">
        <f t="shared" si="51"/>
        <v>#DIV/0!</v>
      </c>
      <c r="T37" s="2"/>
      <c r="U37" s="2"/>
      <c r="V37" s="2"/>
      <c r="W37" s="2"/>
      <c r="X37" s="2"/>
      <c r="Y37" s="2"/>
      <c r="Z37" s="2"/>
      <c r="AA37" s="2"/>
      <c r="AB37" s="2"/>
      <c r="AC37" s="2"/>
      <c r="AD37" s="2"/>
      <c r="AE37" s="2"/>
    </row>
    <row r="38" spans="1:31" s="114" customFormat="1" ht="15.75" thickBot="1">
      <c r="A38" s="2"/>
      <c r="B38" s="1175" t="s">
        <v>63</v>
      </c>
      <c r="C38" s="1180"/>
      <c r="D38" s="731" t="s">
        <v>16</v>
      </c>
      <c r="E38" s="637" t="e">
        <f>-(1-(E34/D34))</f>
        <v>#DIV/0!</v>
      </c>
      <c r="F38" s="637" t="e">
        <f t="shared" ref="F38" si="52">-(1-(F34/E34))</f>
        <v>#DIV/0!</v>
      </c>
      <c r="G38" s="637" t="e">
        <f t="shared" ref="G38" si="53">-(1-(G34/F34))</f>
        <v>#DIV/0!</v>
      </c>
      <c r="H38" s="637" t="e">
        <f t="shared" ref="H38" si="54">-(1-(H34/G34))</f>
        <v>#DIV/0!</v>
      </c>
      <c r="I38" s="637" t="e">
        <f t="shared" ref="I38" si="55">-(1-(I34/H34))</f>
        <v>#DIV/0!</v>
      </c>
      <c r="J38" s="637" t="e">
        <f t="shared" ref="J38" si="56">-(1-(J34/I34))</f>
        <v>#DIV/0!</v>
      </c>
      <c r="K38" s="637" t="e">
        <f t="shared" ref="K38" si="57">-(1-(K34/J34))</f>
        <v>#DIV/0!</v>
      </c>
      <c r="L38" s="637" t="e">
        <f t="shared" ref="L38" si="58">-(1-(L34/K34))</f>
        <v>#DIV/0!</v>
      </c>
      <c r="M38" s="637" t="e">
        <f t="shared" ref="M38" si="59">-(1-(M34/L34))</f>
        <v>#DIV/0!</v>
      </c>
      <c r="N38" s="637" t="e">
        <f t="shared" ref="N38" si="60">-(1-(N34/M34))</f>
        <v>#DIV/0!</v>
      </c>
      <c r="O38" s="637" t="e">
        <f t="shared" ref="O38" si="61">-(1-(O34/N34))</f>
        <v>#DIV/0!</v>
      </c>
      <c r="P38" s="637" t="e">
        <f t="shared" ref="P38" si="62">-(1-(P34/O34))</f>
        <v>#DIV/0!</v>
      </c>
      <c r="Q38" s="637" t="e">
        <f t="shared" ref="Q38" si="63">-(1-(Q34/P34))</f>
        <v>#DIV/0!</v>
      </c>
      <c r="R38" s="637" t="e">
        <f t="shared" ref="R38" si="64">-(1-(R34/Q34))</f>
        <v>#DIV/0!</v>
      </c>
      <c r="S38" s="638" t="e">
        <f t="shared" ref="S38" si="65">-(1-(S34/R34))</f>
        <v>#DIV/0!</v>
      </c>
      <c r="T38" s="2"/>
      <c r="U38" s="2"/>
      <c r="V38" s="2"/>
      <c r="W38" s="2"/>
      <c r="X38" s="2"/>
      <c r="Y38" s="2"/>
      <c r="Z38" s="2"/>
      <c r="AA38" s="2"/>
      <c r="AB38" s="2"/>
      <c r="AC38" s="2"/>
      <c r="AD38" s="2"/>
      <c r="AE38" s="2"/>
    </row>
    <row r="39" spans="1:31" s="114" customFormat="1">
      <c r="A39" s="2"/>
      <c r="B39" s="740" t="s">
        <v>276</v>
      </c>
      <c r="C39" s="741" t="e">
        <f>2010+MATCH(TRUE,INDEX(D34:S34&gt;0,0),0)-1</f>
        <v>#N/A</v>
      </c>
      <c r="D39" s="742" t="e">
        <f ca="1">OFFSET(D26,8,MATCH(2010+MATCH(TRUE,INDEX(D34:S34&gt;0,0),0)-1,D26:S26,0)-1)</f>
        <v>#N/A</v>
      </c>
      <c r="E39" s="689"/>
      <c r="H39" s="119"/>
      <c r="I39" s="119"/>
      <c r="J39" s="119"/>
      <c r="K39" s="119"/>
      <c r="L39" s="119"/>
      <c r="M39" s="119"/>
      <c r="N39" s="119"/>
      <c r="O39" s="119"/>
      <c r="P39" s="119"/>
      <c r="Q39" s="119"/>
      <c r="R39" s="119"/>
      <c r="S39" s="119"/>
      <c r="T39" s="2"/>
      <c r="U39" s="2"/>
      <c r="V39" s="2"/>
      <c r="W39" s="2"/>
      <c r="X39" s="2"/>
      <c r="Y39" s="2"/>
      <c r="Z39" s="2"/>
      <c r="AA39" s="2"/>
      <c r="AB39" s="2"/>
      <c r="AC39" s="2"/>
      <c r="AD39" s="2"/>
      <c r="AE39" s="2"/>
    </row>
    <row r="40" spans="1:31" s="688" customFormat="1">
      <c r="A40" s="689"/>
      <c r="B40" s="743" t="s">
        <v>274</v>
      </c>
      <c r="C40" s="739" t="e">
        <f ca="1">OFFSET(D26,0,MATCH(2010+MATCH(TRUE,INDEX(D34:S34&gt;0,0),0)-1,D26:S26)+MATCH(0,INDIRECT(CELL("adresse",INDEX(D34:S34,0,MATCH(2010+MATCH(TRUE,INDEX(D34:S34&gt;0,0),0)-1,D26:S26)))):S34,0)-1-4)</f>
        <v>#N/A</v>
      </c>
      <c r="D40" s="744" t="e">
        <f ca="1">OFFSET(D34,0,MATCH(2010+MATCH(TRUE,INDEX(D34:S34&gt;0,0),0)-1,D26:S26)+MATCH(0,INDIRECT(CELL("adresse",INDEX(D34:S34,0,MATCH(2010+MATCH(TRUE,INDEX(D34:S34&gt;0,0),0)-1,D26:S26)))):S34,0)-1-4)</f>
        <v>#N/A</v>
      </c>
      <c r="E40" s="689"/>
      <c r="H40" s="697"/>
      <c r="I40" s="697"/>
      <c r="J40" s="697"/>
      <c r="K40" s="697"/>
      <c r="L40" s="697"/>
      <c r="M40" s="697"/>
      <c r="N40" s="697"/>
      <c r="O40" s="697"/>
      <c r="P40" s="697"/>
      <c r="Q40" s="697"/>
      <c r="R40" s="697"/>
      <c r="S40" s="697"/>
      <c r="T40" s="689"/>
      <c r="U40" s="689"/>
      <c r="V40" s="689"/>
      <c r="W40" s="689"/>
      <c r="X40" s="689"/>
      <c r="Y40" s="689"/>
      <c r="Z40" s="689"/>
      <c r="AA40" s="689"/>
      <c r="AB40" s="689"/>
      <c r="AC40" s="689"/>
      <c r="AD40" s="689"/>
      <c r="AE40" s="689"/>
    </row>
    <row r="41" spans="1:31" s="688" customFormat="1">
      <c r="A41" s="689"/>
      <c r="B41" s="743" t="s">
        <v>275</v>
      </c>
      <c r="C41" s="739" t="e">
        <f ca="1">OFFSET(D26,0,MATCH(2010+MATCH(TRUE,INDEX(D34:S34&gt;0,0),0)-1,D26:S26)+MATCH(0,INDIRECT(CELL("adresse",INDEX(D34:S34,0,MATCH(2010+MATCH(TRUE,INDEX(D34:S34&gt;0,0),0)-1,D26:S26)))):S34,0)-1-3)</f>
        <v>#N/A</v>
      </c>
      <c r="D41" s="744" t="e">
        <f ca="1">OFFSET(D34,0,MATCH(2010+MATCH(TRUE,INDEX(D34:S34&gt;0,0),0)-1,D26:S26)+MATCH(0,INDIRECT(CELL("adresse",INDEX(D34:S34,0,MATCH(2010+MATCH(TRUE,INDEX(D34:S34&gt;0,0),0)-1,D26:S26)))):S34,0)-1-3)</f>
        <v>#N/A</v>
      </c>
      <c r="E41" s="689"/>
      <c r="H41" s="697"/>
      <c r="I41" s="697"/>
      <c r="J41" s="697"/>
      <c r="K41" s="697"/>
      <c r="L41" s="697"/>
      <c r="M41" s="697"/>
      <c r="N41" s="697"/>
      <c r="O41" s="697"/>
      <c r="P41" s="697"/>
      <c r="Q41" s="697"/>
      <c r="R41" s="697"/>
      <c r="S41" s="697"/>
      <c r="T41" s="689"/>
      <c r="U41" s="689"/>
      <c r="V41" s="689"/>
      <c r="W41" s="689"/>
      <c r="X41" s="689"/>
      <c r="Y41" s="689"/>
      <c r="Z41" s="689"/>
      <c r="AA41" s="689"/>
      <c r="AB41" s="689"/>
      <c r="AC41" s="689"/>
      <c r="AD41" s="689"/>
      <c r="AE41" s="689"/>
    </row>
    <row r="42" spans="1:31" s="688" customFormat="1" ht="15.75" thickBot="1">
      <c r="A42" s="689"/>
      <c r="B42" s="745" t="s">
        <v>277</v>
      </c>
      <c r="C42" s="746" t="e">
        <f ca="1">OFFSET(D26,0,MATCH(2010+MATCH(TRUE,INDEX(D34:S34&gt;0,0),0)-1,D26:S26)+MATCH(0,INDIRECT(CELL("adresse",INDEX(D34:S34,0,MATCH(2010+MATCH(TRUE,INDEX(D34:S34&gt;0,0),0)-1,D26:S26)))):S34,0)-1-2)</f>
        <v>#N/A</v>
      </c>
      <c r="D42" s="747" t="e">
        <f ca="1">OFFSET(D34,0,MATCH(2010+MATCH(TRUE,INDEX(D34:S34&gt;0,0),0)-1,D26:S26)+MATCH(0,INDIRECT(CELL("adresse",INDEX(D34:S34,0,MATCH(2010+MATCH(TRUE,INDEX(D34:S34&gt;0,0),0)-1,D26:S26)))):S34,0)-1-2)</f>
        <v>#N/A</v>
      </c>
      <c r="E42" s="689"/>
      <c r="H42" s="697"/>
      <c r="I42" s="697"/>
      <c r="J42" s="697"/>
      <c r="K42" s="697"/>
      <c r="L42" s="697"/>
      <c r="M42" s="697"/>
      <c r="N42" s="697"/>
      <c r="O42" s="697"/>
      <c r="P42" s="697"/>
      <c r="Q42" s="697"/>
      <c r="R42" s="697"/>
      <c r="S42" s="697"/>
      <c r="T42" s="689"/>
      <c r="U42" s="689"/>
      <c r="V42" s="689"/>
      <c r="W42" s="689"/>
      <c r="X42" s="689"/>
      <c r="Y42" s="689"/>
      <c r="Z42" s="689"/>
      <c r="AA42" s="689"/>
      <c r="AB42" s="689"/>
      <c r="AC42" s="689"/>
      <c r="AD42" s="689"/>
      <c r="AE42" s="689"/>
    </row>
    <row r="43" spans="1:31" s="114" customFormat="1" ht="24.75" customHeight="1" thickBo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s="114" customFormat="1" ht="27" customHeight="1" thickBot="1">
      <c r="A44" s="2"/>
      <c r="B44" s="1158" t="s">
        <v>165</v>
      </c>
      <c r="C44" s="1159"/>
      <c r="D44" s="1159"/>
      <c r="E44" s="1159"/>
      <c r="F44" s="1159"/>
      <c r="G44" s="1159"/>
      <c r="H44" s="1159"/>
      <c r="I44" s="1159"/>
      <c r="J44" s="1159"/>
      <c r="K44" s="1159"/>
      <c r="L44" s="1159"/>
      <c r="M44" s="1159"/>
      <c r="N44" s="1159"/>
      <c r="O44" s="1159"/>
      <c r="P44" s="1159"/>
      <c r="Q44" s="1159"/>
      <c r="R44" s="1159"/>
      <c r="S44" s="1160"/>
      <c r="T44" s="2"/>
      <c r="U44" s="2"/>
      <c r="V44" s="2"/>
      <c r="W44" s="2"/>
      <c r="X44" s="2"/>
      <c r="Y44" s="2"/>
      <c r="Z44" s="2"/>
      <c r="AA44" s="2"/>
      <c r="AB44" s="2"/>
      <c r="AC44" s="2"/>
      <c r="AD44" s="2"/>
      <c r="AE44" s="2"/>
    </row>
    <row r="45" spans="1:31" s="114" customFormat="1" ht="15.75" thickBot="1">
      <c r="A45" s="2"/>
      <c r="B45" s="1177" t="s">
        <v>45</v>
      </c>
      <c r="C45" s="1178"/>
      <c r="D45" s="161">
        <v>2010</v>
      </c>
      <c r="E45" s="162">
        <v>2011</v>
      </c>
      <c r="F45" s="162">
        <v>2012</v>
      </c>
      <c r="G45" s="162">
        <v>2013</v>
      </c>
      <c r="H45" s="162">
        <v>2014</v>
      </c>
      <c r="I45" s="162">
        <v>2015</v>
      </c>
      <c r="J45" s="162">
        <v>2016</v>
      </c>
      <c r="K45" s="162">
        <v>2017</v>
      </c>
      <c r="L45" s="162">
        <v>2018</v>
      </c>
      <c r="M45" s="162">
        <v>2019</v>
      </c>
      <c r="N45" s="162">
        <v>2020</v>
      </c>
      <c r="O45" s="162">
        <v>2021</v>
      </c>
      <c r="P45" s="162">
        <v>2022</v>
      </c>
      <c r="Q45" s="162">
        <v>2023</v>
      </c>
      <c r="R45" s="162">
        <v>2024</v>
      </c>
      <c r="S45" s="163">
        <v>2025</v>
      </c>
      <c r="T45" s="2"/>
      <c r="U45" s="2"/>
      <c r="V45" s="2"/>
      <c r="W45" s="2"/>
      <c r="X45" s="2"/>
      <c r="Y45" s="2"/>
      <c r="Z45" s="2"/>
      <c r="AA45" s="2"/>
      <c r="AB45" s="2"/>
      <c r="AC45" s="2"/>
      <c r="AD45" s="2"/>
      <c r="AE45" s="2"/>
    </row>
    <row r="46" spans="1:31" s="114" customFormat="1">
      <c r="A46" s="2"/>
      <c r="B46" s="1167" t="s">
        <v>199</v>
      </c>
      <c r="C46" s="1171">
        <f>C27</f>
        <v>0</v>
      </c>
      <c r="D46" s="331">
        <f>D8*Données!F17</f>
        <v>0</v>
      </c>
      <c r="E46" s="323">
        <f>E8*Données!G17</f>
        <v>0</v>
      </c>
      <c r="F46" s="323">
        <f>F8*Données!H17</f>
        <v>0</v>
      </c>
      <c r="G46" s="323">
        <f>G8*Données!I17</f>
        <v>0</v>
      </c>
      <c r="H46" s="323">
        <f>H8*Données!J17</f>
        <v>0</v>
      </c>
      <c r="I46" s="323">
        <f>I8*Données!K17</f>
        <v>0</v>
      </c>
      <c r="J46" s="323">
        <f>J8*Données!L17</f>
        <v>0</v>
      </c>
      <c r="K46" s="323">
        <f>K8*Données!M17</f>
        <v>0</v>
      </c>
      <c r="L46" s="714">
        <f>L8*Données!N17</f>
        <v>0</v>
      </c>
      <c r="M46" s="714">
        <f>M8*Données!O17</f>
        <v>0</v>
      </c>
      <c r="N46" s="714">
        <f>N8*Données!P17</f>
        <v>0</v>
      </c>
      <c r="O46" s="714">
        <f>O8*Données!Q17</f>
        <v>0</v>
      </c>
      <c r="P46" s="714">
        <f>P8*Données!R17</f>
        <v>0</v>
      </c>
      <c r="Q46" s="323">
        <f>Q8*Données!S17</f>
        <v>0</v>
      </c>
      <c r="R46" s="323">
        <f>R8*Données!T17</f>
        <v>0</v>
      </c>
      <c r="S46" s="324">
        <f>S8*Données!U17</f>
        <v>0</v>
      </c>
      <c r="T46" s="2"/>
      <c r="U46" s="2"/>
      <c r="V46" s="2"/>
      <c r="W46" s="2"/>
      <c r="X46" s="2"/>
      <c r="Y46" s="2"/>
      <c r="Z46" s="2"/>
      <c r="AA46" s="2"/>
      <c r="AB46" s="2"/>
      <c r="AC46" s="2"/>
      <c r="AD46" s="2"/>
      <c r="AE46" s="2"/>
    </row>
    <row r="47" spans="1:31" s="114" customFormat="1" ht="15.75" thickBot="1">
      <c r="A47" s="2"/>
      <c r="B47" s="1168"/>
      <c r="C47" s="1172"/>
      <c r="D47" s="333" t="s">
        <v>16</v>
      </c>
      <c r="E47" s="326" t="e">
        <f t="shared" ref="E47:S47" si="66">(E46-D46)/D46</f>
        <v>#DIV/0!</v>
      </c>
      <c r="F47" s="326" t="e">
        <f t="shared" si="66"/>
        <v>#DIV/0!</v>
      </c>
      <c r="G47" s="326" t="e">
        <f t="shared" si="66"/>
        <v>#DIV/0!</v>
      </c>
      <c r="H47" s="326" t="e">
        <f t="shared" si="66"/>
        <v>#DIV/0!</v>
      </c>
      <c r="I47" s="326" t="e">
        <f t="shared" si="66"/>
        <v>#DIV/0!</v>
      </c>
      <c r="J47" s="326" t="e">
        <f t="shared" si="66"/>
        <v>#DIV/0!</v>
      </c>
      <c r="K47" s="326" t="e">
        <f t="shared" si="66"/>
        <v>#DIV/0!</v>
      </c>
      <c r="L47" s="715" t="e">
        <f t="shared" ref="L47" si="67">(L46-K46)/K46</f>
        <v>#DIV/0!</v>
      </c>
      <c r="M47" s="715" t="e">
        <f t="shared" ref="M47" si="68">(M46-L46)/L46</f>
        <v>#DIV/0!</v>
      </c>
      <c r="N47" s="715" t="e">
        <f t="shared" ref="N47" si="69">(N46-M46)/M46</f>
        <v>#DIV/0!</v>
      </c>
      <c r="O47" s="715" t="e">
        <f t="shared" ref="O47" si="70">(O46-N46)/N46</f>
        <v>#DIV/0!</v>
      </c>
      <c r="P47" s="715" t="e">
        <f t="shared" ref="P47" si="71">(P46-O46)/O46</f>
        <v>#DIV/0!</v>
      </c>
      <c r="Q47" s="326" t="e">
        <f t="shared" si="66"/>
        <v>#DIV/0!</v>
      </c>
      <c r="R47" s="326" t="e">
        <f t="shared" si="66"/>
        <v>#DIV/0!</v>
      </c>
      <c r="S47" s="327" t="e">
        <f t="shared" si="66"/>
        <v>#DIV/0!</v>
      </c>
      <c r="T47" s="2"/>
      <c r="U47" s="2"/>
      <c r="V47" s="2"/>
      <c r="W47" s="2"/>
      <c r="X47" s="2"/>
      <c r="Y47" s="2"/>
      <c r="Z47" s="2"/>
      <c r="AA47" s="2"/>
      <c r="AB47" s="2"/>
      <c r="AC47" s="2"/>
      <c r="AD47" s="2"/>
      <c r="AE47" s="2"/>
    </row>
    <row r="48" spans="1:31" s="114" customFormat="1">
      <c r="A48" s="2"/>
      <c r="B48" s="1167" t="s">
        <v>200</v>
      </c>
      <c r="C48" s="1171">
        <f>C29</f>
        <v>0</v>
      </c>
      <c r="D48" s="331">
        <f>D10*Données!F18</f>
        <v>0</v>
      </c>
      <c r="E48" s="323">
        <f>E10*Données!G18</f>
        <v>0</v>
      </c>
      <c r="F48" s="323">
        <f>F10*Données!H18</f>
        <v>0</v>
      </c>
      <c r="G48" s="323">
        <f>G10*Données!I18</f>
        <v>0</v>
      </c>
      <c r="H48" s="323">
        <f>H10*Données!J18</f>
        <v>0</v>
      </c>
      <c r="I48" s="323">
        <f>I10*Données!K18</f>
        <v>0</v>
      </c>
      <c r="J48" s="323">
        <f>J10*Données!L18</f>
        <v>0</v>
      </c>
      <c r="K48" s="323">
        <f>K10*Données!M18</f>
        <v>0</v>
      </c>
      <c r="L48" s="714">
        <f>L10*Données!N18</f>
        <v>0</v>
      </c>
      <c r="M48" s="714">
        <f>M10*Données!O18</f>
        <v>0</v>
      </c>
      <c r="N48" s="714">
        <f>N10*Données!P18</f>
        <v>0</v>
      </c>
      <c r="O48" s="714">
        <f>O10*Données!Q18</f>
        <v>0</v>
      </c>
      <c r="P48" s="714">
        <f>P10*Données!R18</f>
        <v>0</v>
      </c>
      <c r="Q48" s="323">
        <f>Q10*Données!S18</f>
        <v>0</v>
      </c>
      <c r="R48" s="323">
        <f>R10*Données!T18</f>
        <v>0</v>
      </c>
      <c r="S48" s="324">
        <f>S10*Données!U18</f>
        <v>0</v>
      </c>
      <c r="T48" s="2"/>
      <c r="U48" s="2"/>
      <c r="V48" s="2"/>
      <c r="W48" s="2"/>
      <c r="X48" s="2"/>
      <c r="Y48" s="2"/>
      <c r="Z48" s="2"/>
      <c r="AA48" s="2"/>
      <c r="AB48" s="2"/>
      <c r="AC48" s="2"/>
      <c r="AD48" s="2"/>
      <c r="AE48" s="2"/>
    </row>
    <row r="49" spans="1:31" s="114" customFormat="1" ht="15.75" thickBot="1">
      <c r="A49" s="2"/>
      <c r="B49" s="1168"/>
      <c r="C49" s="1172"/>
      <c r="D49" s="333" t="s">
        <v>16</v>
      </c>
      <c r="E49" s="326" t="e">
        <f t="shared" ref="E49:S49" si="72">(E48-D48)/D48</f>
        <v>#DIV/0!</v>
      </c>
      <c r="F49" s="326" t="e">
        <f t="shared" si="72"/>
        <v>#DIV/0!</v>
      </c>
      <c r="G49" s="326" t="e">
        <f t="shared" si="72"/>
        <v>#DIV/0!</v>
      </c>
      <c r="H49" s="326" t="e">
        <f t="shared" si="72"/>
        <v>#DIV/0!</v>
      </c>
      <c r="I49" s="326" t="e">
        <f t="shared" si="72"/>
        <v>#DIV/0!</v>
      </c>
      <c r="J49" s="326" t="e">
        <f t="shared" si="72"/>
        <v>#DIV/0!</v>
      </c>
      <c r="K49" s="326" t="e">
        <f t="shared" si="72"/>
        <v>#DIV/0!</v>
      </c>
      <c r="L49" s="715" t="e">
        <f t="shared" ref="L49" si="73">(L48-K48)/K48</f>
        <v>#DIV/0!</v>
      </c>
      <c r="M49" s="715" t="e">
        <f t="shared" ref="M49" si="74">(M48-L48)/L48</f>
        <v>#DIV/0!</v>
      </c>
      <c r="N49" s="715" t="e">
        <f t="shared" ref="N49" si="75">(N48-M48)/M48</f>
        <v>#DIV/0!</v>
      </c>
      <c r="O49" s="715" t="e">
        <f t="shared" ref="O49" si="76">(O48-N48)/N48</f>
        <v>#DIV/0!</v>
      </c>
      <c r="P49" s="715" t="e">
        <f t="shared" ref="P49" si="77">(P48-O48)/O48</f>
        <v>#DIV/0!</v>
      </c>
      <c r="Q49" s="326" t="e">
        <f t="shared" si="72"/>
        <v>#DIV/0!</v>
      </c>
      <c r="R49" s="326" t="e">
        <f t="shared" si="72"/>
        <v>#DIV/0!</v>
      </c>
      <c r="S49" s="327" t="e">
        <f t="shared" si="72"/>
        <v>#DIV/0!</v>
      </c>
      <c r="T49" s="2"/>
      <c r="U49" s="2"/>
      <c r="V49" s="2"/>
      <c r="W49" s="2"/>
      <c r="X49" s="2"/>
      <c r="Y49" s="2"/>
      <c r="Z49" s="2"/>
      <c r="AA49" s="2"/>
      <c r="AB49" s="2"/>
      <c r="AC49" s="2"/>
      <c r="AD49" s="2"/>
      <c r="AE49" s="2"/>
    </row>
    <row r="50" spans="1:31" s="114" customFormat="1">
      <c r="A50" s="2"/>
      <c r="B50" s="1167" t="s">
        <v>201</v>
      </c>
      <c r="C50" s="1171">
        <f>C31</f>
        <v>0</v>
      </c>
      <c r="D50" s="331">
        <f>D12*Données!F19</f>
        <v>0</v>
      </c>
      <c r="E50" s="323">
        <f>E12*Données!G19</f>
        <v>0</v>
      </c>
      <c r="F50" s="323">
        <f>F12*Données!H19</f>
        <v>0</v>
      </c>
      <c r="G50" s="323">
        <f>G12*Données!I19</f>
        <v>0</v>
      </c>
      <c r="H50" s="323">
        <f>H12*Données!J19</f>
        <v>0</v>
      </c>
      <c r="I50" s="323">
        <f>I12*Données!K19</f>
        <v>0</v>
      </c>
      <c r="J50" s="323">
        <f>J12*Données!L19</f>
        <v>0</v>
      </c>
      <c r="K50" s="323">
        <f>K12*Données!M19</f>
        <v>0</v>
      </c>
      <c r="L50" s="714">
        <f>L12*Données!N19</f>
        <v>0</v>
      </c>
      <c r="M50" s="714">
        <f>M12*Données!O19</f>
        <v>0</v>
      </c>
      <c r="N50" s="714">
        <f>N12*Données!P19</f>
        <v>0</v>
      </c>
      <c r="O50" s="714">
        <f>O12*Données!Q19</f>
        <v>0</v>
      </c>
      <c r="P50" s="714">
        <f>P12*Données!R19</f>
        <v>0</v>
      </c>
      <c r="Q50" s="323">
        <f>Q12*Données!S19</f>
        <v>0</v>
      </c>
      <c r="R50" s="323">
        <f>R12*Données!T19</f>
        <v>0</v>
      </c>
      <c r="S50" s="324">
        <f>S12*Données!U19</f>
        <v>0</v>
      </c>
      <c r="T50" s="2"/>
      <c r="U50" s="2"/>
      <c r="V50" s="2"/>
      <c r="W50" s="2"/>
      <c r="X50" s="2"/>
      <c r="Y50" s="2"/>
      <c r="Z50" s="2"/>
      <c r="AA50" s="2"/>
      <c r="AB50" s="2"/>
      <c r="AC50" s="2"/>
      <c r="AD50" s="2"/>
      <c r="AE50" s="2"/>
    </row>
    <row r="51" spans="1:31" s="114" customFormat="1" ht="15.75" thickBot="1">
      <c r="A51" s="2"/>
      <c r="B51" s="1168"/>
      <c r="C51" s="1172"/>
      <c r="D51" s="333" t="s">
        <v>16</v>
      </c>
      <c r="E51" s="326" t="e">
        <f t="shared" ref="E51:S51" si="78">(E50-D50)/D50</f>
        <v>#DIV/0!</v>
      </c>
      <c r="F51" s="326" t="e">
        <f t="shared" si="78"/>
        <v>#DIV/0!</v>
      </c>
      <c r="G51" s="326" t="e">
        <f t="shared" si="78"/>
        <v>#DIV/0!</v>
      </c>
      <c r="H51" s="326" t="e">
        <f t="shared" si="78"/>
        <v>#DIV/0!</v>
      </c>
      <c r="I51" s="326" t="e">
        <f t="shared" si="78"/>
        <v>#DIV/0!</v>
      </c>
      <c r="J51" s="326" t="e">
        <f t="shared" si="78"/>
        <v>#DIV/0!</v>
      </c>
      <c r="K51" s="326" t="e">
        <f t="shared" si="78"/>
        <v>#DIV/0!</v>
      </c>
      <c r="L51" s="715" t="e">
        <f t="shared" ref="L51" si="79">(L50-K50)/K50</f>
        <v>#DIV/0!</v>
      </c>
      <c r="M51" s="715" t="e">
        <f t="shared" ref="M51" si="80">(M50-L50)/L50</f>
        <v>#DIV/0!</v>
      </c>
      <c r="N51" s="715" t="e">
        <f t="shared" ref="N51" si="81">(N50-M50)/M50</f>
        <v>#DIV/0!</v>
      </c>
      <c r="O51" s="715" t="e">
        <f t="shared" ref="O51" si="82">(O50-N50)/N50</f>
        <v>#DIV/0!</v>
      </c>
      <c r="P51" s="715" t="e">
        <f t="shared" ref="P51" si="83">(P50-O50)/O50</f>
        <v>#DIV/0!</v>
      </c>
      <c r="Q51" s="326" t="e">
        <f t="shared" si="78"/>
        <v>#DIV/0!</v>
      </c>
      <c r="R51" s="326" t="e">
        <f t="shared" si="78"/>
        <v>#DIV/0!</v>
      </c>
      <c r="S51" s="327" t="e">
        <f t="shared" si="78"/>
        <v>#DIV/0!</v>
      </c>
      <c r="T51" s="2"/>
      <c r="U51" s="2"/>
      <c r="V51" s="2"/>
      <c r="W51" s="2"/>
      <c r="X51" s="2"/>
      <c r="Y51" s="2"/>
      <c r="Z51" s="2"/>
      <c r="AA51" s="2"/>
      <c r="AB51" s="2"/>
      <c r="AC51" s="2"/>
      <c r="AD51" s="2"/>
      <c r="AE51" s="2"/>
    </row>
    <row r="52" spans="1:31" s="114" customFormat="1" ht="6.75" customHeight="1" thickBot="1">
      <c r="A52" s="2"/>
      <c r="B52" s="128"/>
      <c r="C52" s="128"/>
      <c r="D52" s="128"/>
      <c r="E52" s="128"/>
      <c r="F52" s="128"/>
      <c r="G52" s="128"/>
      <c r="H52" s="128"/>
      <c r="I52" s="128"/>
      <c r="J52" s="128"/>
      <c r="K52" s="128"/>
      <c r="L52" s="698"/>
      <c r="M52" s="698"/>
      <c r="N52" s="698"/>
      <c r="O52" s="698"/>
      <c r="P52" s="698"/>
      <c r="Q52" s="128"/>
      <c r="R52" s="128"/>
      <c r="S52" s="128"/>
      <c r="T52" s="2"/>
      <c r="U52" s="2"/>
      <c r="V52" s="2"/>
      <c r="W52" s="2"/>
      <c r="X52" s="2"/>
      <c r="Y52" s="2"/>
      <c r="Z52" s="2"/>
      <c r="AA52" s="2"/>
      <c r="AB52" s="2"/>
      <c r="AC52" s="2"/>
      <c r="AD52" s="2"/>
      <c r="AE52" s="2"/>
    </row>
    <row r="53" spans="1:31" s="114" customFormat="1" ht="15.75" thickBot="1">
      <c r="A53" s="2"/>
      <c r="B53" s="1173" t="s">
        <v>170</v>
      </c>
      <c r="C53" s="1174"/>
      <c r="D53" s="321">
        <f>D46+D48+D50</f>
        <v>0</v>
      </c>
      <c r="E53" s="321">
        <f t="shared" ref="E53:S53" si="84">E46+E48+E50</f>
        <v>0</v>
      </c>
      <c r="F53" s="321">
        <f t="shared" si="84"/>
        <v>0</v>
      </c>
      <c r="G53" s="712">
        <f t="shared" si="84"/>
        <v>0</v>
      </c>
      <c r="H53" s="712">
        <f t="shared" si="84"/>
        <v>0</v>
      </c>
      <c r="I53" s="712">
        <f t="shared" si="84"/>
        <v>0</v>
      </c>
      <c r="J53" s="712">
        <f t="shared" si="84"/>
        <v>0</v>
      </c>
      <c r="K53" s="712">
        <f t="shared" si="84"/>
        <v>0</v>
      </c>
      <c r="L53" s="712">
        <f t="shared" ref="L53:P53" si="85">L46+L48+L50</f>
        <v>0</v>
      </c>
      <c r="M53" s="712">
        <f t="shared" si="85"/>
        <v>0</v>
      </c>
      <c r="N53" s="712">
        <f t="shared" si="85"/>
        <v>0</v>
      </c>
      <c r="O53" s="712">
        <f t="shared" si="85"/>
        <v>0</v>
      </c>
      <c r="P53" s="712">
        <f t="shared" si="85"/>
        <v>0</v>
      </c>
      <c r="Q53" s="321">
        <f t="shared" si="84"/>
        <v>0</v>
      </c>
      <c r="R53" s="321">
        <f t="shared" si="84"/>
        <v>0</v>
      </c>
      <c r="S53" s="329">
        <f t="shared" si="84"/>
        <v>0</v>
      </c>
      <c r="T53" s="2"/>
      <c r="U53" s="2"/>
      <c r="V53" s="2"/>
      <c r="W53" s="2"/>
      <c r="X53" s="2"/>
      <c r="Y53" s="2"/>
      <c r="Z53" s="2"/>
      <c r="AA53" s="2"/>
      <c r="AB53" s="2"/>
      <c r="AC53" s="2"/>
      <c r="AD53" s="2"/>
      <c r="AE53" s="2"/>
    </row>
    <row r="54" spans="1:31" s="114" customFormat="1">
      <c r="A54" s="2"/>
      <c r="B54" s="646" t="str">
        <f>B46</f>
        <v>Source 1</v>
      </c>
      <c r="C54" s="647">
        <f>C46</f>
        <v>0</v>
      </c>
      <c r="D54" s="338" t="e">
        <f>D46/D53</f>
        <v>#DIV/0!</v>
      </c>
      <c r="E54" s="339" t="e">
        <f t="shared" ref="E54" si="86">E46/E53</f>
        <v>#DIV/0!</v>
      </c>
      <c r="F54" s="339" t="e">
        <f t="shared" ref="F54" si="87">F46/F53</f>
        <v>#DIV/0!</v>
      </c>
      <c r="G54" s="339" t="e">
        <f t="shared" ref="G54" si="88">G46/G53</f>
        <v>#DIV/0!</v>
      </c>
      <c r="H54" s="339" t="e">
        <f t="shared" ref="H54" si="89">H46/H53</f>
        <v>#DIV/0!</v>
      </c>
      <c r="I54" s="339" t="e">
        <f t="shared" ref="I54" si="90">I46/I53</f>
        <v>#DIV/0!</v>
      </c>
      <c r="J54" s="339" t="e">
        <f t="shared" ref="J54" si="91">J46/J53</f>
        <v>#DIV/0!</v>
      </c>
      <c r="K54" s="339" t="e">
        <f t="shared" ref="K54" si="92">K46/K53</f>
        <v>#DIV/0!</v>
      </c>
      <c r="L54" s="339" t="e">
        <f t="shared" ref="L54" si="93">L46/L53</f>
        <v>#DIV/0!</v>
      </c>
      <c r="M54" s="339" t="e">
        <f t="shared" ref="M54" si="94">M46/M53</f>
        <v>#DIV/0!</v>
      </c>
      <c r="N54" s="339" t="e">
        <f t="shared" ref="N54" si="95">N46/N53</f>
        <v>#DIV/0!</v>
      </c>
      <c r="O54" s="339" t="e">
        <f t="shared" ref="O54" si="96">O46/O53</f>
        <v>#DIV/0!</v>
      </c>
      <c r="P54" s="339" t="e">
        <f t="shared" ref="P54" si="97">P46/P53</f>
        <v>#DIV/0!</v>
      </c>
      <c r="Q54" s="339" t="e">
        <f t="shared" ref="Q54" si="98">Q46/Q53</f>
        <v>#DIV/0!</v>
      </c>
      <c r="R54" s="339" t="e">
        <f t="shared" ref="R54" si="99">R46/R53</f>
        <v>#DIV/0!</v>
      </c>
      <c r="S54" s="335" t="e">
        <f t="shared" ref="S54" si="100">S46/S53</f>
        <v>#DIV/0!</v>
      </c>
      <c r="T54" s="2"/>
      <c r="U54" s="2"/>
      <c r="V54" s="2"/>
      <c r="W54" s="2"/>
      <c r="X54" s="2"/>
      <c r="Y54" s="2"/>
      <c r="Z54" s="2"/>
      <c r="AA54" s="2"/>
      <c r="AB54" s="2"/>
      <c r="AC54" s="2"/>
      <c r="AD54" s="2"/>
      <c r="AE54" s="2"/>
    </row>
    <row r="55" spans="1:31" s="114" customFormat="1">
      <c r="A55" s="2"/>
      <c r="B55" s="648" t="str">
        <f>B48</f>
        <v>Source 2</v>
      </c>
      <c r="C55" s="649">
        <f>C48</f>
        <v>0</v>
      </c>
      <c r="D55" s="340" t="e">
        <f>D48/D53</f>
        <v>#DIV/0!</v>
      </c>
      <c r="E55" s="337" t="e">
        <f t="shared" ref="E55:S55" si="101">E48/E53</f>
        <v>#DIV/0!</v>
      </c>
      <c r="F55" s="337" t="e">
        <f t="shared" si="101"/>
        <v>#DIV/0!</v>
      </c>
      <c r="G55" s="337" t="e">
        <f t="shared" si="101"/>
        <v>#DIV/0!</v>
      </c>
      <c r="H55" s="337" t="e">
        <f t="shared" si="101"/>
        <v>#DIV/0!</v>
      </c>
      <c r="I55" s="337" t="e">
        <f t="shared" si="101"/>
        <v>#DIV/0!</v>
      </c>
      <c r="J55" s="337" t="e">
        <f t="shared" si="101"/>
        <v>#DIV/0!</v>
      </c>
      <c r="K55" s="337" t="e">
        <f t="shared" si="101"/>
        <v>#DIV/0!</v>
      </c>
      <c r="L55" s="337" t="e">
        <f t="shared" si="101"/>
        <v>#DIV/0!</v>
      </c>
      <c r="M55" s="337" t="e">
        <f t="shared" si="101"/>
        <v>#DIV/0!</v>
      </c>
      <c r="N55" s="337" t="e">
        <f t="shared" si="101"/>
        <v>#DIV/0!</v>
      </c>
      <c r="O55" s="337" t="e">
        <f t="shared" si="101"/>
        <v>#DIV/0!</v>
      </c>
      <c r="P55" s="337" t="e">
        <f t="shared" si="101"/>
        <v>#DIV/0!</v>
      </c>
      <c r="Q55" s="337" t="e">
        <f t="shared" si="101"/>
        <v>#DIV/0!</v>
      </c>
      <c r="R55" s="337" t="e">
        <f t="shared" si="101"/>
        <v>#DIV/0!</v>
      </c>
      <c r="S55" s="341" t="e">
        <f t="shared" si="101"/>
        <v>#DIV/0!</v>
      </c>
      <c r="T55" s="2"/>
      <c r="U55" s="2"/>
      <c r="V55" s="2"/>
      <c r="W55" s="2"/>
      <c r="X55" s="2"/>
      <c r="Y55" s="2"/>
      <c r="Z55" s="2"/>
      <c r="AA55" s="2"/>
      <c r="AB55" s="2"/>
      <c r="AC55" s="2"/>
      <c r="AD55" s="2"/>
      <c r="AE55" s="2"/>
    </row>
    <row r="56" spans="1:31" s="114" customFormat="1" ht="15.75" thickBot="1">
      <c r="A56" s="2"/>
      <c r="B56" s="652" t="str">
        <f>B50</f>
        <v>Source 3</v>
      </c>
      <c r="C56" s="653">
        <f>C50</f>
        <v>0</v>
      </c>
      <c r="D56" s="623" t="e">
        <f>D50/D53</f>
        <v>#DIV/0!</v>
      </c>
      <c r="E56" s="624" t="e">
        <f t="shared" ref="E56:S56" si="102">E50/E53</f>
        <v>#DIV/0!</v>
      </c>
      <c r="F56" s="624" t="e">
        <f t="shared" si="102"/>
        <v>#DIV/0!</v>
      </c>
      <c r="G56" s="624" t="e">
        <f t="shared" si="102"/>
        <v>#DIV/0!</v>
      </c>
      <c r="H56" s="624" t="e">
        <f t="shared" si="102"/>
        <v>#DIV/0!</v>
      </c>
      <c r="I56" s="624" t="e">
        <f t="shared" si="102"/>
        <v>#DIV/0!</v>
      </c>
      <c r="J56" s="624" t="e">
        <f t="shared" si="102"/>
        <v>#DIV/0!</v>
      </c>
      <c r="K56" s="624" t="e">
        <f t="shared" si="102"/>
        <v>#DIV/0!</v>
      </c>
      <c r="L56" s="624" t="e">
        <f t="shared" si="102"/>
        <v>#DIV/0!</v>
      </c>
      <c r="M56" s="624" t="e">
        <f t="shared" si="102"/>
        <v>#DIV/0!</v>
      </c>
      <c r="N56" s="624" t="e">
        <f t="shared" si="102"/>
        <v>#DIV/0!</v>
      </c>
      <c r="O56" s="624" t="e">
        <f t="shared" si="102"/>
        <v>#DIV/0!</v>
      </c>
      <c r="P56" s="624" t="e">
        <f t="shared" si="102"/>
        <v>#DIV/0!</v>
      </c>
      <c r="Q56" s="624" t="e">
        <f t="shared" si="102"/>
        <v>#DIV/0!</v>
      </c>
      <c r="R56" s="624" t="e">
        <f t="shared" si="102"/>
        <v>#DIV/0!</v>
      </c>
      <c r="S56" s="625" t="e">
        <f t="shared" si="102"/>
        <v>#DIV/0!</v>
      </c>
      <c r="T56" s="2"/>
      <c r="U56" s="2"/>
      <c r="V56" s="2"/>
      <c r="W56" s="2"/>
      <c r="X56" s="2"/>
      <c r="Y56" s="2"/>
      <c r="Z56" s="2"/>
      <c r="AA56" s="2"/>
      <c r="AB56" s="2"/>
      <c r="AC56" s="2"/>
      <c r="AD56" s="2"/>
      <c r="AE56" s="2"/>
    </row>
    <row r="57" spans="1:31" s="114" customFormat="1" ht="15.75" thickBot="1">
      <c r="A57" s="2"/>
      <c r="B57" s="1175" t="s">
        <v>63</v>
      </c>
      <c r="C57" s="1176"/>
      <c r="D57" s="748" t="s">
        <v>16</v>
      </c>
      <c r="E57" s="637" t="e">
        <f>-(1-(E53/D53))</f>
        <v>#DIV/0!</v>
      </c>
      <c r="F57" s="637" t="e">
        <f t="shared" ref="F57:S57" si="103">-(1-(F53/E53))</f>
        <v>#DIV/0!</v>
      </c>
      <c r="G57" s="637" t="e">
        <f t="shared" si="103"/>
        <v>#DIV/0!</v>
      </c>
      <c r="H57" s="637" t="e">
        <f t="shared" si="103"/>
        <v>#DIV/0!</v>
      </c>
      <c r="I57" s="637" t="e">
        <f t="shared" si="103"/>
        <v>#DIV/0!</v>
      </c>
      <c r="J57" s="637" t="e">
        <f t="shared" si="103"/>
        <v>#DIV/0!</v>
      </c>
      <c r="K57" s="637" t="e">
        <f t="shared" si="103"/>
        <v>#DIV/0!</v>
      </c>
      <c r="L57" s="637" t="e">
        <f t="shared" si="103"/>
        <v>#DIV/0!</v>
      </c>
      <c r="M57" s="637" t="e">
        <f t="shared" si="103"/>
        <v>#DIV/0!</v>
      </c>
      <c r="N57" s="637" t="e">
        <f t="shared" si="103"/>
        <v>#DIV/0!</v>
      </c>
      <c r="O57" s="637" t="e">
        <f t="shared" si="103"/>
        <v>#DIV/0!</v>
      </c>
      <c r="P57" s="637" t="e">
        <f t="shared" si="103"/>
        <v>#DIV/0!</v>
      </c>
      <c r="Q57" s="637" t="e">
        <f t="shared" si="103"/>
        <v>#DIV/0!</v>
      </c>
      <c r="R57" s="637" t="e">
        <f t="shared" si="103"/>
        <v>#DIV/0!</v>
      </c>
      <c r="S57" s="638" t="e">
        <f t="shared" si="103"/>
        <v>#DIV/0!</v>
      </c>
      <c r="T57" s="2"/>
      <c r="U57" s="2"/>
      <c r="V57" s="2"/>
      <c r="W57" s="2"/>
      <c r="X57" s="2"/>
      <c r="Y57" s="2"/>
      <c r="Z57" s="2"/>
      <c r="AA57" s="2"/>
      <c r="AB57" s="2"/>
      <c r="AC57" s="2"/>
      <c r="AD57" s="2"/>
      <c r="AE57" s="2"/>
    </row>
    <row r="58" spans="1:31" s="114" customFormat="1">
      <c r="A58" s="2"/>
      <c r="B58" s="740" t="s">
        <v>276</v>
      </c>
      <c r="C58" s="741" t="e">
        <f>2010+MATCH(TRUE,INDEX(D53:S53&gt;0,0),0)-1</f>
        <v>#N/A</v>
      </c>
      <c r="D58" s="742" t="e">
        <f ca="1">OFFSET(D45,8,MATCH(2010+MATCH(TRUE,INDEX(D53:S53&gt;0,0),0)-1,D45:S45,0)-1)</f>
        <v>#N/A</v>
      </c>
      <c r="E58" s="689"/>
      <c r="H58" s="119"/>
      <c r="I58" s="119"/>
      <c r="J58" s="119"/>
      <c r="K58" s="119"/>
      <c r="L58" s="119"/>
      <c r="M58" s="119"/>
      <c r="N58" s="119"/>
      <c r="O58" s="119"/>
      <c r="P58" s="119"/>
      <c r="Q58" s="119"/>
      <c r="R58" s="119"/>
      <c r="S58" s="119"/>
      <c r="T58" s="2"/>
      <c r="U58" s="2"/>
      <c r="V58" s="2"/>
      <c r="W58" s="2"/>
      <c r="X58" s="2"/>
      <c r="Y58" s="2"/>
      <c r="Z58" s="2"/>
      <c r="AA58" s="2"/>
      <c r="AB58" s="2"/>
      <c r="AC58" s="2"/>
      <c r="AD58" s="2"/>
      <c r="AE58" s="2"/>
    </row>
    <row r="59" spans="1:31" s="688" customFormat="1">
      <c r="A59" s="689"/>
      <c r="B59" s="743" t="s">
        <v>274</v>
      </c>
      <c r="C59" s="739" t="e">
        <f ca="1">OFFSET(D45,0,MATCH(2010+MATCH(TRUE,INDEX(D53:S53&gt;0,0),0)-1,D45:S45)+MATCH(0,INDIRECT(CELL("adresse",INDEX(D53:S53,0,MATCH(2010+MATCH(TRUE,INDEX(D53:S53&gt;0,0),0)-1,D45:S45)))):S53,0)-1-4)</f>
        <v>#N/A</v>
      </c>
      <c r="D59" s="744" t="e">
        <f ca="1">OFFSET(D53,0,MATCH(2010+MATCH(TRUE,INDEX(D53:S53&gt;0,0),0)-1,D45:S45)+MATCH(0,INDIRECT(CELL("adresse",INDEX(D53:S53,0,MATCH(2010+MATCH(TRUE,INDEX(D53:S53&gt;0,0),0)-1,D45:S45)))):S53,0)-1-4)</f>
        <v>#N/A</v>
      </c>
      <c r="E59" s="689"/>
      <c r="H59" s="697"/>
      <c r="I59" s="697"/>
      <c r="J59" s="697"/>
      <c r="K59" s="697"/>
      <c r="L59" s="697"/>
      <c r="M59" s="697"/>
      <c r="N59" s="697"/>
      <c r="O59" s="697"/>
      <c r="P59" s="697"/>
      <c r="Q59" s="697"/>
      <c r="R59" s="697"/>
      <c r="S59" s="697"/>
      <c r="T59" s="689"/>
      <c r="U59" s="689"/>
      <c r="V59" s="689"/>
      <c r="W59" s="689"/>
      <c r="X59" s="689"/>
      <c r="Y59" s="689"/>
      <c r="Z59" s="689"/>
      <c r="AA59" s="689"/>
      <c r="AB59" s="689"/>
      <c r="AC59" s="689"/>
      <c r="AD59" s="689"/>
      <c r="AE59" s="689"/>
    </row>
    <row r="60" spans="1:31" s="688" customFormat="1">
      <c r="A60" s="689"/>
      <c r="B60" s="743" t="s">
        <v>275</v>
      </c>
      <c r="C60" s="739" t="e">
        <f ca="1">OFFSET(D45,0,MATCH(2010+MATCH(TRUE,INDEX(D53:S53&gt;0,0),0)-1,D45:S45)+MATCH(0,INDIRECT(CELL("adresse",INDEX(D53:S53,0,MATCH(2010+MATCH(TRUE,INDEX(D53:S53&gt;0,0),0)-1,D45:S45)))):S53,0)-1-3)</f>
        <v>#N/A</v>
      </c>
      <c r="D60" s="744" t="e">
        <f ca="1">OFFSET(D53,0,MATCH(2010+MATCH(TRUE,INDEX(D53:S53&gt;0,0),0)-1,D45:S45)+MATCH(0,INDIRECT(CELL("adresse",INDEX(D53:S53,0,MATCH(2010+MATCH(TRUE,INDEX(D53:S53&gt;0,0),0)-1,D45:S45)))):S53,0)-1-3)</f>
        <v>#N/A</v>
      </c>
      <c r="E60" s="689"/>
      <c r="H60" s="697"/>
      <c r="I60" s="697"/>
      <c r="J60" s="697"/>
      <c r="K60" s="697"/>
      <c r="L60" s="697"/>
      <c r="M60" s="697"/>
      <c r="N60" s="697"/>
      <c r="O60" s="697"/>
      <c r="P60" s="697"/>
      <c r="Q60" s="697"/>
      <c r="R60" s="697"/>
      <c r="S60" s="697"/>
      <c r="T60" s="689"/>
      <c r="U60" s="689"/>
      <c r="V60" s="689"/>
      <c r="W60" s="689"/>
      <c r="X60" s="689"/>
      <c r="Y60" s="689"/>
      <c r="Z60" s="689"/>
      <c r="AA60" s="689"/>
      <c r="AB60" s="689"/>
      <c r="AC60" s="689"/>
      <c r="AD60" s="689"/>
      <c r="AE60" s="689"/>
    </row>
    <row r="61" spans="1:31" s="688" customFormat="1" ht="15.75" thickBot="1">
      <c r="A61" s="689"/>
      <c r="B61" s="745" t="s">
        <v>277</v>
      </c>
      <c r="C61" s="746" t="e">
        <f ca="1">OFFSET(D45,0,MATCH(2010+MATCH(TRUE,INDEX(D53:S53&gt;0,0),0)-1,D45:S45)+MATCH(0,INDIRECT(CELL("adresse",INDEX(D53:S53,0,MATCH(2010+MATCH(TRUE,INDEX(D53:S53&gt;0,0),0)-1,D45:S45)))):S53,0)-1-2)</f>
        <v>#N/A</v>
      </c>
      <c r="D61" s="747" t="e">
        <f ca="1">OFFSET(D53,0,MATCH(2010+MATCH(TRUE,INDEX(D53:S53&gt;0,0),0)-1,D45:S45)+MATCH(0,INDIRECT(CELL("adresse",INDEX(D53:S53,0,MATCH(2010+MATCH(TRUE,INDEX(D53:S53&gt;0,0),0)-1,D45:S45)))):S53,0)-1-2)</f>
        <v>#N/A</v>
      </c>
      <c r="E61" s="689"/>
      <c r="H61" s="697"/>
      <c r="I61" s="697"/>
      <c r="J61" s="697"/>
      <c r="K61" s="697"/>
      <c r="L61" s="697"/>
      <c r="M61" s="697"/>
      <c r="N61" s="697"/>
      <c r="O61" s="697"/>
      <c r="P61" s="697"/>
      <c r="Q61" s="697"/>
      <c r="R61" s="697"/>
      <c r="S61" s="697"/>
      <c r="T61" s="689"/>
      <c r="U61" s="689"/>
      <c r="V61" s="689"/>
      <c r="W61" s="689"/>
      <c r="X61" s="689"/>
      <c r="Y61" s="689"/>
      <c r="Z61" s="689"/>
      <c r="AA61" s="689"/>
      <c r="AB61" s="689"/>
      <c r="AC61" s="689"/>
      <c r="AD61" s="689"/>
      <c r="AE61" s="689"/>
    </row>
    <row r="62" spans="1:31" s="114" customFormat="1" ht="24.75" customHeight="1" thickBot="1">
      <c r="A62" s="2"/>
      <c r="B62" s="2"/>
      <c r="C62" s="2"/>
      <c r="D62" s="2"/>
      <c r="E62" s="2"/>
      <c r="F62" s="2"/>
      <c r="G62" s="2"/>
      <c r="H62" s="2"/>
      <c r="I62" s="2"/>
      <c r="J62" s="2"/>
      <c r="K62" s="2"/>
      <c r="L62" s="2"/>
      <c r="M62" s="2"/>
      <c r="N62" s="2"/>
      <c r="O62" s="2"/>
      <c r="P62" s="2"/>
      <c r="Q62" s="689"/>
      <c r="R62" s="689"/>
      <c r="S62" s="2"/>
      <c r="T62" s="2"/>
      <c r="U62" s="2"/>
      <c r="V62" s="2"/>
      <c r="W62" s="2"/>
      <c r="X62" s="2"/>
      <c r="Y62" s="2"/>
      <c r="Z62" s="2"/>
      <c r="AA62" s="2"/>
      <c r="AB62" s="2"/>
      <c r="AC62" s="2"/>
      <c r="AD62" s="2"/>
      <c r="AE62" s="2"/>
    </row>
    <row r="63" spans="1:31" s="114" customFormat="1" ht="27" customHeight="1" thickBot="1">
      <c r="A63" s="2"/>
      <c r="B63" s="1131" t="s">
        <v>161</v>
      </c>
      <c r="C63" s="1132"/>
      <c r="D63" s="1132"/>
      <c r="E63" s="1132"/>
      <c r="F63" s="1132"/>
      <c r="G63" s="1132"/>
      <c r="H63" s="1132"/>
      <c r="I63" s="1132"/>
      <c r="J63" s="1132"/>
      <c r="K63" s="1132"/>
      <c r="L63" s="1132"/>
      <c r="M63" s="1132"/>
      <c r="N63" s="1132"/>
      <c r="O63" s="1132"/>
      <c r="P63" s="1132"/>
      <c r="Q63" s="1132"/>
      <c r="R63" s="1132"/>
      <c r="S63" s="1133"/>
      <c r="T63" s="2"/>
      <c r="U63" s="2"/>
      <c r="V63" s="2"/>
      <c r="W63" s="2"/>
      <c r="X63" s="2"/>
      <c r="Y63" s="2"/>
      <c r="Z63" s="2"/>
      <c r="AA63" s="2"/>
      <c r="AB63" s="2"/>
      <c r="AC63" s="2"/>
      <c r="AD63" s="2"/>
      <c r="AE63" s="2"/>
    </row>
    <row r="64" spans="1:31" s="114" customFormat="1" ht="15.75" thickBot="1">
      <c r="A64" s="2"/>
      <c r="B64" s="1177" t="s">
        <v>45</v>
      </c>
      <c r="C64" s="1178"/>
      <c r="D64" s="161">
        <v>2010</v>
      </c>
      <c r="E64" s="162">
        <v>2011</v>
      </c>
      <c r="F64" s="162">
        <v>2012</v>
      </c>
      <c r="G64" s="162">
        <v>2013</v>
      </c>
      <c r="H64" s="162">
        <v>2014</v>
      </c>
      <c r="I64" s="162">
        <v>2015</v>
      </c>
      <c r="J64" s="162">
        <v>2016</v>
      </c>
      <c r="K64" s="162">
        <v>2017</v>
      </c>
      <c r="L64" s="162">
        <v>2018</v>
      </c>
      <c r="M64" s="162">
        <v>2019</v>
      </c>
      <c r="N64" s="162">
        <v>2020</v>
      </c>
      <c r="O64" s="162">
        <v>2021</v>
      </c>
      <c r="P64" s="162">
        <v>2022</v>
      </c>
      <c r="Q64" s="162">
        <v>2023</v>
      </c>
      <c r="R64" s="162">
        <v>2024</v>
      </c>
      <c r="S64" s="163">
        <v>2025</v>
      </c>
      <c r="T64" s="2"/>
      <c r="U64" s="2"/>
      <c r="V64" s="2"/>
      <c r="W64" s="2"/>
      <c r="X64" s="2"/>
      <c r="Y64" s="2"/>
      <c r="Z64" s="2"/>
      <c r="AA64" s="2"/>
      <c r="AB64" s="2"/>
      <c r="AC64" s="2"/>
      <c r="AD64" s="2"/>
      <c r="AE64" s="2"/>
    </row>
    <row r="65" spans="1:31" s="114" customFormat="1">
      <c r="A65" s="2"/>
      <c r="B65" s="1167" t="s">
        <v>199</v>
      </c>
      <c r="C65" s="1169">
        <f>C27</f>
        <v>0</v>
      </c>
      <c r="D65" s="345">
        <f>IF('Thermique (par source)'!C75=" ",0,'Thermique (par source)'!C75)</f>
        <v>0</v>
      </c>
      <c r="E65" s="718">
        <f>IF('Thermique (par source)'!D75=" ",0,'Thermique (par source)'!D75)</f>
        <v>0</v>
      </c>
      <c r="F65" s="718">
        <f>IF('Thermique (par source)'!E75=" ",0,'Thermique (par source)'!E75)</f>
        <v>0</v>
      </c>
      <c r="G65" s="718">
        <f>IF('Thermique (par source)'!F75=" ",0,'Thermique (par source)'!F75)</f>
        <v>0</v>
      </c>
      <c r="H65" s="718">
        <f>IF('Thermique (par source)'!G75=" ",0,'Thermique (par source)'!G75)</f>
        <v>0</v>
      </c>
      <c r="I65" s="718">
        <f>IF('Thermique (par source)'!H75=" ",0,'Thermique (par source)'!H75)</f>
        <v>0</v>
      </c>
      <c r="J65" s="718">
        <f>IF('Thermique (par source)'!I75=" ",0,'Thermique (par source)'!I75)</f>
        <v>0</v>
      </c>
      <c r="K65" s="718">
        <f>IF('Thermique (par source)'!J75=" ",0,'Thermique (par source)'!J75)</f>
        <v>0</v>
      </c>
      <c r="L65" s="718">
        <f>IF('Thermique (par source)'!K75=" ",0,'Thermique (par source)'!K75)</f>
        <v>0</v>
      </c>
      <c r="M65" s="718">
        <f>IF('Thermique (par source)'!L75=" ",0,'Thermique (par source)'!L75)</f>
        <v>0</v>
      </c>
      <c r="N65" s="718">
        <f>IF('Thermique (par source)'!M75=" ",0,'Thermique (par source)'!M75)</f>
        <v>0</v>
      </c>
      <c r="O65" s="718">
        <f>IF('Thermique (par source)'!N75=" ",0,'Thermique (par source)'!N75)</f>
        <v>0</v>
      </c>
      <c r="P65" s="718">
        <f>IF('Thermique (par source)'!O75=" ",0,'Thermique (par source)'!O75)</f>
        <v>0</v>
      </c>
      <c r="Q65" s="718">
        <f>IF('Thermique (par source)'!P75=" ",0,'Thermique (par source)'!P75)</f>
        <v>0</v>
      </c>
      <c r="R65" s="718">
        <f>IF('Thermique (par source)'!Q75=" ",0,'Thermique (par source)'!Q75)</f>
        <v>0</v>
      </c>
      <c r="S65" s="718">
        <f>IF('Thermique (par source)'!R75=" ",0,'Thermique (par source)'!R75)</f>
        <v>0</v>
      </c>
      <c r="T65" s="2"/>
      <c r="U65" s="2"/>
      <c r="V65" s="2"/>
      <c r="W65" s="2"/>
      <c r="X65" s="2"/>
      <c r="Y65" s="2"/>
      <c r="Z65" s="2"/>
      <c r="AA65" s="2"/>
      <c r="AB65" s="2"/>
      <c r="AC65" s="2"/>
      <c r="AD65" s="2"/>
      <c r="AE65" s="2"/>
    </row>
    <row r="66" spans="1:31" s="114" customFormat="1" ht="15.75" thickBot="1">
      <c r="A66" s="2"/>
      <c r="B66" s="1168"/>
      <c r="C66" s="1170"/>
      <c r="D66" s="333" t="s">
        <v>16</v>
      </c>
      <c r="E66" s="326" t="e">
        <f t="shared" ref="E66:K66" si="104">(E65-D65)/D65</f>
        <v>#DIV/0!</v>
      </c>
      <c r="F66" s="326" t="e">
        <f t="shared" si="104"/>
        <v>#DIV/0!</v>
      </c>
      <c r="G66" s="326" t="e">
        <f t="shared" si="104"/>
        <v>#DIV/0!</v>
      </c>
      <c r="H66" s="326" t="e">
        <f t="shared" si="104"/>
        <v>#DIV/0!</v>
      </c>
      <c r="I66" s="326" t="e">
        <f t="shared" si="104"/>
        <v>#DIV/0!</v>
      </c>
      <c r="J66" s="326" t="e">
        <f t="shared" si="104"/>
        <v>#DIV/0!</v>
      </c>
      <c r="K66" s="326" t="e">
        <f t="shared" si="104"/>
        <v>#DIV/0!</v>
      </c>
      <c r="L66" s="715" t="e">
        <f t="shared" ref="L66" si="105">(L65-K65)/K65</f>
        <v>#DIV/0!</v>
      </c>
      <c r="M66" s="715" t="e">
        <f t="shared" ref="M66" si="106">(M65-L65)/L65</f>
        <v>#DIV/0!</v>
      </c>
      <c r="N66" s="715" t="e">
        <f t="shared" ref="N66" si="107">(N65-M65)/M65</f>
        <v>#DIV/0!</v>
      </c>
      <c r="O66" s="715" t="e">
        <f t="shared" ref="O66" si="108">(O65-N65)/N65</f>
        <v>#DIV/0!</v>
      </c>
      <c r="P66" s="715" t="e">
        <f t="shared" ref="P66" si="109">(P65-O65)/O65</f>
        <v>#DIV/0!</v>
      </c>
      <c r="Q66" s="326" t="e">
        <f t="shared" ref="Q66:S66" si="110">(Q65-P65)/P65</f>
        <v>#DIV/0!</v>
      </c>
      <c r="R66" s="326" t="e">
        <f t="shared" si="110"/>
        <v>#DIV/0!</v>
      </c>
      <c r="S66" s="327" t="e">
        <f t="shared" si="110"/>
        <v>#DIV/0!</v>
      </c>
      <c r="T66" s="2"/>
      <c r="U66" s="2"/>
      <c r="V66" s="2"/>
      <c r="W66" s="2"/>
      <c r="X66" s="2"/>
      <c r="Y66" s="2"/>
      <c r="Z66" s="2"/>
      <c r="AA66" s="2"/>
      <c r="AB66" s="2"/>
      <c r="AC66" s="2"/>
      <c r="AD66" s="2"/>
      <c r="AE66" s="2"/>
    </row>
    <row r="67" spans="1:31" s="114" customFormat="1">
      <c r="A67" s="2"/>
      <c r="B67" s="1167" t="s">
        <v>200</v>
      </c>
      <c r="C67" s="1169">
        <f>C29</f>
        <v>0</v>
      </c>
      <c r="D67" s="345">
        <f>IF('Thermique (par source)'!C148=" ",0,'Thermique (par source)'!C148)</f>
        <v>0</v>
      </c>
      <c r="E67" s="718">
        <f>IF('Thermique (par source)'!D148=" ",0,'Thermique (par source)'!D148)</f>
        <v>0</v>
      </c>
      <c r="F67" s="718">
        <f>IF('Thermique (par source)'!E148=" ",0,'Thermique (par source)'!E148)</f>
        <v>0</v>
      </c>
      <c r="G67" s="718">
        <f>IF('Thermique (par source)'!F148=" ",0,'Thermique (par source)'!F148)</f>
        <v>0</v>
      </c>
      <c r="H67" s="718">
        <f>IF('Thermique (par source)'!G148=" ",0,'Thermique (par source)'!G148)</f>
        <v>0</v>
      </c>
      <c r="I67" s="718">
        <f>IF('Thermique (par source)'!H148=" ",0,'Thermique (par source)'!H148)</f>
        <v>0</v>
      </c>
      <c r="J67" s="718">
        <f>IF('Thermique (par source)'!I148=" ",0,'Thermique (par source)'!I148)</f>
        <v>0</v>
      </c>
      <c r="K67" s="718">
        <f>IF('Thermique (par source)'!J148=" ",0,'Thermique (par source)'!J148)</f>
        <v>0</v>
      </c>
      <c r="L67" s="718">
        <f>IF('Thermique (par source)'!K148=" ",0,'Thermique (par source)'!K148)</f>
        <v>0</v>
      </c>
      <c r="M67" s="718">
        <f>IF('Thermique (par source)'!L148=" ",0,'Thermique (par source)'!L148)</f>
        <v>0</v>
      </c>
      <c r="N67" s="718">
        <f>IF('Thermique (par source)'!M148=" ",0,'Thermique (par source)'!M148)</f>
        <v>0</v>
      </c>
      <c r="O67" s="718">
        <f>IF('Thermique (par source)'!N148=" ",0,'Thermique (par source)'!N148)</f>
        <v>0</v>
      </c>
      <c r="P67" s="718">
        <f>IF('Thermique (par source)'!O148=" ",0,'Thermique (par source)'!O148)</f>
        <v>0</v>
      </c>
      <c r="Q67" s="718">
        <f>IF('Thermique (par source)'!P148=" ",0,'Thermique (par source)'!P148)</f>
        <v>0</v>
      </c>
      <c r="R67" s="718">
        <f>IF('Thermique (par source)'!Q148=" ",0,'Thermique (par source)'!Q148)</f>
        <v>0</v>
      </c>
      <c r="S67" s="718">
        <f>IF('Thermique (par source)'!R148=" ",0,'Thermique (par source)'!R148)</f>
        <v>0</v>
      </c>
      <c r="T67" s="2"/>
      <c r="U67" s="2"/>
      <c r="V67" s="2"/>
      <c r="W67" s="2"/>
      <c r="X67" s="2"/>
      <c r="Y67" s="2"/>
      <c r="Z67" s="2"/>
      <c r="AA67" s="2"/>
      <c r="AB67" s="2"/>
      <c r="AC67" s="2"/>
      <c r="AD67" s="2"/>
      <c r="AE67" s="2"/>
    </row>
    <row r="68" spans="1:31" s="114" customFormat="1" ht="15.75" thickBot="1">
      <c r="A68" s="2"/>
      <c r="B68" s="1168"/>
      <c r="C68" s="1170"/>
      <c r="D68" s="333" t="s">
        <v>16</v>
      </c>
      <c r="E68" s="326" t="e">
        <f t="shared" ref="E68:S68" si="111">(E67-D67)/D67</f>
        <v>#DIV/0!</v>
      </c>
      <c r="F68" s="326" t="e">
        <f t="shared" si="111"/>
        <v>#DIV/0!</v>
      </c>
      <c r="G68" s="326" t="e">
        <f t="shared" si="111"/>
        <v>#DIV/0!</v>
      </c>
      <c r="H68" s="326" t="e">
        <f t="shared" si="111"/>
        <v>#DIV/0!</v>
      </c>
      <c r="I68" s="326" t="e">
        <f t="shared" si="111"/>
        <v>#DIV/0!</v>
      </c>
      <c r="J68" s="326" t="e">
        <f t="shared" si="111"/>
        <v>#DIV/0!</v>
      </c>
      <c r="K68" s="326" t="e">
        <f t="shared" si="111"/>
        <v>#DIV/0!</v>
      </c>
      <c r="L68" s="715" t="e">
        <f t="shared" ref="L68" si="112">(L67-K67)/K67</f>
        <v>#DIV/0!</v>
      </c>
      <c r="M68" s="715" t="e">
        <f t="shared" ref="M68" si="113">(M67-L67)/L67</f>
        <v>#DIV/0!</v>
      </c>
      <c r="N68" s="715" t="e">
        <f t="shared" ref="N68" si="114">(N67-M67)/M67</f>
        <v>#DIV/0!</v>
      </c>
      <c r="O68" s="715" t="e">
        <f t="shared" ref="O68" si="115">(O67-N67)/N67</f>
        <v>#DIV/0!</v>
      </c>
      <c r="P68" s="715" t="e">
        <f t="shared" ref="P68" si="116">(P67-O67)/O67</f>
        <v>#DIV/0!</v>
      </c>
      <c r="Q68" s="326" t="e">
        <f t="shared" si="111"/>
        <v>#DIV/0!</v>
      </c>
      <c r="R68" s="326" t="e">
        <f t="shared" si="111"/>
        <v>#DIV/0!</v>
      </c>
      <c r="S68" s="327" t="e">
        <f t="shared" si="111"/>
        <v>#DIV/0!</v>
      </c>
      <c r="T68" s="2"/>
      <c r="U68" s="2"/>
      <c r="V68" s="2"/>
      <c r="W68" s="2"/>
      <c r="X68" s="2"/>
      <c r="Y68" s="2"/>
      <c r="Z68" s="2"/>
      <c r="AA68" s="2"/>
      <c r="AB68" s="2"/>
      <c r="AC68" s="2"/>
      <c r="AD68" s="2"/>
      <c r="AE68" s="2"/>
    </row>
    <row r="69" spans="1:31" s="114" customFormat="1" ht="15.75" thickBot="1">
      <c r="A69" s="2"/>
      <c r="B69" s="1167" t="s">
        <v>201</v>
      </c>
      <c r="C69" s="1169">
        <f>C31</f>
        <v>0</v>
      </c>
      <c r="D69" s="345">
        <f>IF('Thermique (par source)'!C221=" ",0,'Thermique (par source)'!C221)</f>
        <v>0</v>
      </c>
      <c r="E69" s="718">
        <f>IF('Thermique (par source)'!D221=" ",0,'Thermique (par source)'!D221)</f>
        <v>0</v>
      </c>
      <c r="F69" s="718">
        <f>IF('Thermique (par source)'!E221=" ",0,'Thermique (par source)'!E221)</f>
        <v>0</v>
      </c>
      <c r="G69" s="718">
        <f>IF('Thermique (par source)'!F221=" ",0,'Thermique (par source)'!F221)</f>
        <v>0</v>
      </c>
      <c r="H69" s="718">
        <f>IF('Thermique (par source)'!G221=" ",0,'Thermique (par source)'!G221)</f>
        <v>0</v>
      </c>
      <c r="I69" s="718">
        <f>IF('Thermique (par source)'!H221=" ",0,'Thermique (par source)'!H221)</f>
        <v>0</v>
      </c>
      <c r="J69" s="718">
        <f>IF('Thermique (par source)'!I221=" ",0,'Thermique (par source)'!I221)</f>
        <v>0</v>
      </c>
      <c r="K69" s="718">
        <f>IF('Thermique (par source)'!J221=" ",0,'Thermique (par source)'!J221)</f>
        <v>0</v>
      </c>
      <c r="L69" s="718">
        <f>IF('Thermique (par source)'!K221=" ",0,'Thermique (par source)'!K221)</f>
        <v>0</v>
      </c>
      <c r="M69" s="718">
        <f>IF('Thermique (par source)'!L221=" ",0,'Thermique (par source)'!L221)</f>
        <v>0</v>
      </c>
      <c r="N69" s="718">
        <f>IF('Thermique (par source)'!M221=" ",0,'Thermique (par source)'!M221)</f>
        <v>0</v>
      </c>
      <c r="O69" s="718">
        <f>IF('Thermique (par source)'!N221=" ",0,'Thermique (par source)'!N221)</f>
        <v>0</v>
      </c>
      <c r="P69" s="718">
        <f>IF('Thermique (par source)'!O221=" ",0,'Thermique (par source)'!O221)</f>
        <v>0</v>
      </c>
      <c r="Q69" s="718">
        <f>IF('Thermique (par source)'!P221=" ",0,'Thermique (par source)'!P221)</f>
        <v>0</v>
      </c>
      <c r="R69" s="718">
        <f>IF('Thermique (par source)'!Q221=" ",0,'Thermique (par source)'!Q221)</f>
        <v>0</v>
      </c>
      <c r="S69" s="718">
        <f>IF('Thermique (par source)'!R221=" ",0,'Thermique (par source)'!R221)</f>
        <v>0</v>
      </c>
      <c r="T69" s="2"/>
      <c r="U69" s="2"/>
      <c r="V69" s="2"/>
      <c r="W69" s="2"/>
      <c r="X69" s="2"/>
      <c r="Y69" s="2"/>
      <c r="Z69" s="2"/>
      <c r="AA69" s="2"/>
      <c r="AB69" s="2"/>
      <c r="AC69" s="2"/>
      <c r="AD69" s="2"/>
      <c r="AE69" s="2"/>
    </row>
    <row r="70" spans="1:31" s="114" customFormat="1" ht="15.75" thickBot="1">
      <c r="A70" s="2"/>
      <c r="B70" s="1168"/>
      <c r="C70" s="1170"/>
      <c r="D70" s="718" t="str">
        <f>IF('Thermique (par source)'!C222=" ",0,'Thermique (par source)'!C222)</f>
        <v>-</v>
      </c>
      <c r="E70" s="326" t="e">
        <f t="shared" ref="E70:S70" si="117">(E69-D69)/D69</f>
        <v>#DIV/0!</v>
      </c>
      <c r="F70" s="326" t="e">
        <f t="shared" si="117"/>
        <v>#DIV/0!</v>
      </c>
      <c r="G70" s="326" t="e">
        <f t="shared" si="117"/>
        <v>#DIV/0!</v>
      </c>
      <c r="H70" s="326" t="e">
        <f t="shared" si="117"/>
        <v>#DIV/0!</v>
      </c>
      <c r="I70" s="326" t="e">
        <f t="shared" si="117"/>
        <v>#DIV/0!</v>
      </c>
      <c r="J70" s="326" t="e">
        <f t="shared" si="117"/>
        <v>#DIV/0!</v>
      </c>
      <c r="K70" s="326" t="e">
        <f t="shared" si="117"/>
        <v>#DIV/0!</v>
      </c>
      <c r="L70" s="715" t="e">
        <f t="shared" ref="L70" si="118">(L69-K69)/K69</f>
        <v>#DIV/0!</v>
      </c>
      <c r="M70" s="715" t="e">
        <f t="shared" ref="M70" si="119">(M69-L69)/L69</f>
        <v>#DIV/0!</v>
      </c>
      <c r="N70" s="715" t="e">
        <f t="shared" ref="N70" si="120">(N69-M69)/M69</f>
        <v>#DIV/0!</v>
      </c>
      <c r="O70" s="715" t="e">
        <f t="shared" ref="O70" si="121">(O69-N69)/N69</f>
        <v>#DIV/0!</v>
      </c>
      <c r="P70" s="715" t="e">
        <f t="shared" ref="P70" si="122">(P69-O69)/O69</f>
        <v>#DIV/0!</v>
      </c>
      <c r="Q70" s="326" t="e">
        <f t="shared" si="117"/>
        <v>#DIV/0!</v>
      </c>
      <c r="R70" s="326" t="e">
        <f t="shared" si="117"/>
        <v>#DIV/0!</v>
      </c>
      <c r="S70" s="327" t="e">
        <f t="shared" si="117"/>
        <v>#DIV/0!</v>
      </c>
      <c r="T70" s="2"/>
      <c r="U70" s="2"/>
      <c r="V70" s="2"/>
      <c r="W70" s="2"/>
      <c r="X70" s="2"/>
      <c r="Y70" s="2"/>
      <c r="Z70" s="2"/>
      <c r="AA70" s="2"/>
      <c r="AB70" s="2"/>
      <c r="AC70" s="2"/>
      <c r="AD70" s="2"/>
      <c r="AE70" s="2"/>
    </row>
    <row r="71" spans="1:31" s="114" customFormat="1" ht="6.75" customHeight="1" thickBot="1">
      <c r="A71" s="2"/>
      <c r="B71" s="128"/>
      <c r="C71" s="128"/>
      <c r="D71" s="128"/>
      <c r="E71" s="128"/>
      <c r="F71" s="128"/>
      <c r="G71" s="128"/>
      <c r="H71" s="128"/>
      <c r="I71" s="128"/>
      <c r="J71" s="128"/>
      <c r="K71" s="128"/>
      <c r="L71" s="128"/>
      <c r="M71" s="128"/>
      <c r="N71" s="128"/>
      <c r="O71" s="128"/>
      <c r="P71" s="128"/>
      <c r="Q71" s="128"/>
      <c r="R71" s="128"/>
      <c r="S71" s="128"/>
      <c r="T71" s="2"/>
      <c r="U71" s="2"/>
      <c r="V71" s="2"/>
      <c r="W71" s="2"/>
      <c r="X71" s="2"/>
      <c r="Y71" s="2"/>
      <c r="Z71" s="2"/>
      <c r="AA71" s="2"/>
      <c r="AB71" s="2"/>
      <c r="AC71" s="2"/>
      <c r="AD71" s="2"/>
      <c r="AE71" s="2"/>
    </row>
    <row r="72" spans="1:31" s="114" customFormat="1">
      <c r="A72" s="2"/>
      <c r="B72" s="1181" t="s">
        <v>202</v>
      </c>
      <c r="C72" s="1182"/>
      <c r="D72" s="794">
        <f>IF(OR(D8=0,D27=0),0,D65*D16+D67*D17+D69*D18)</f>
        <v>0</v>
      </c>
      <c r="E72" s="795">
        <f t="shared" ref="E72:S72" si="123">IF(OR(E8=0,E27=0),0,E65*E16+E67*E17+E69*E18)</f>
        <v>0</v>
      </c>
      <c r="F72" s="795">
        <f t="shared" si="123"/>
        <v>0</v>
      </c>
      <c r="G72" s="795">
        <f t="shared" si="123"/>
        <v>0</v>
      </c>
      <c r="H72" s="795">
        <f t="shared" si="123"/>
        <v>0</v>
      </c>
      <c r="I72" s="795">
        <f t="shared" si="123"/>
        <v>0</v>
      </c>
      <c r="J72" s="795">
        <f t="shared" si="123"/>
        <v>0</v>
      </c>
      <c r="K72" s="795">
        <f t="shared" si="123"/>
        <v>0</v>
      </c>
      <c r="L72" s="795">
        <f t="shared" si="123"/>
        <v>0</v>
      </c>
      <c r="M72" s="795">
        <f t="shared" si="123"/>
        <v>0</v>
      </c>
      <c r="N72" s="795">
        <f t="shared" si="123"/>
        <v>0</v>
      </c>
      <c r="O72" s="795">
        <f t="shared" si="123"/>
        <v>0</v>
      </c>
      <c r="P72" s="795">
        <f t="shared" si="123"/>
        <v>0</v>
      </c>
      <c r="Q72" s="795">
        <f t="shared" si="123"/>
        <v>0</v>
      </c>
      <c r="R72" s="795">
        <f t="shared" si="123"/>
        <v>0</v>
      </c>
      <c r="S72" s="796">
        <f t="shared" si="123"/>
        <v>0</v>
      </c>
      <c r="T72" s="2"/>
      <c r="U72" s="2"/>
      <c r="V72" s="2"/>
      <c r="W72" s="2"/>
      <c r="X72" s="2"/>
      <c r="Y72" s="2"/>
      <c r="Z72" s="2"/>
      <c r="AA72" s="2"/>
      <c r="AB72" s="2"/>
      <c r="AC72" s="2"/>
      <c r="AD72" s="2"/>
      <c r="AE72" s="2"/>
    </row>
    <row r="73" spans="1:31" s="688" customFormat="1" ht="15.75" thickBot="1">
      <c r="A73" s="689"/>
      <c r="B73" s="1183"/>
      <c r="C73" s="1184"/>
      <c r="D73" s="797" t="str">
        <f>IF(OR(D8=0,D27=0)," ",D65*D16+D67*D17+D69*D18)</f>
        <v xml:space="preserve"> </v>
      </c>
      <c r="E73" s="798" t="str">
        <f t="shared" ref="E73:S73" si="124">IF(OR(E8=0,E27=0)," ",E65*E16+E67*E17+E69*E18)</f>
        <v xml:space="preserve"> </v>
      </c>
      <c r="F73" s="798" t="str">
        <f t="shared" si="124"/>
        <v xml:space="preserve"> </v>
      </c>
      <c r="G73" s="798" t="str">
        <f t="shared" si="124"/>
        <v xml:space="preserve"> </v>
      </c>
      <c r="H73" s="798" t="str">
        <f t="shared" si="124"/>
        <v xml:space="preserve"> </v>
      </c>
      <c r="I73" s="798" t="str">
        <f t="shared" si="124"/>
        <v xml:space="preserve"> </v>
      </c>
      <c r="J73" s="798" t="str">
        <f t="shared" si="124"/>
        <v xml:space="preserve"> </v>
      </c>
      <c r="K73" s="798" t="str">
        <f t="shared" si="124"/>
        <v xml:space="preserve"> </v>
      </c>
      <c r="L73" s="798" t="str">
        <f t="shared" si="124"/>
        <v xml:space="preserve"> </v>
      </c>
      <c r="M73" s="798" t="str">
        <f t="shared" si="124"/>
        <v xml:space="preserve"> </v>
      </c>
      <c r="N73" s="798" t="str">
        <f t="shared" si="124"/>
        <v xml:space="preserve"> </v>
      </c>
      <c r="O73" s="798" t="str">
        <f t="shared" si="124"/>
        <v xml:space="preserve"> </v>
      </c>
      <c r="P73" s="798" t="str">
        <f t="shared" si="124"/>
        <v xml:space="preserve"> </v>
      </c>
      <c r="Q73" s="798" t="str">
        <f t="shared" si="124"/>
        <v xml:space="preserve"> </v>
      </c>
      <c r="R73" s="798" t="str">
        <f t="shared" si="124"/>
        <v xml:space="preserve"> </v>
      </c>
      <c r="S73" s="799" t="str">
        <f t="shared" si="124"/>
        <v xml:space="preserve"> </v>
      </c>
      <c r="T73" s="689"/>
      <c r="U73" s="689"/>
      <c r="V73" s="689"/>
      <c r="W73" s="689"/>
      <c r="X73" s="689"/>
      <c r="Y73" s="689"/>
      <c r="Z73" s="689"/>
      <c r="AA73" s="689"/>
      <c r="AB73" s="689"/>
      <c r="AC73" s="689"/>
      <c r="AD73" s="689"/>
      <c r="AE73" s="689"/>
    </row>
    <row r="74" spans="1:31" s="114" customFormat="1" ht="15.75" thickBot="1">
      <c r="A74" s="2"/>
      <c r="B74" s="1175" t="s">
        <v>63</v>
      </c>
      <c r="C74" s="1179"/>
      <c r="D74" s="752" t="s">
        <v>16</v>
      </c>
      <c r="E74" s="734" t="e">
        <f>-(1-(E72/D72))</f>
        <v>#DIV/0!</v>
      </c>
      <c r="F74" s="734" t="e">
        <f t="shared" ref="F74:S74" si="125">-(1-(F72/E72))</f>
        <v>#DIV/0!</v>
      </c>
      <c r="G74" s="734" t="e">
        <f t="shared" si="125"/>
        <v>#DIV/0!</v>
      </c>
      <c r="H74" s="734" t="e">
        <f t="shared" si="125"/>
        <v>#DIV/0!</v>
      </c>
      <c r="I74" s="734" t="e">
        <f t="shared" si="125"/>
        <v>#DIV/0!</v>
      </c>
      <c r="J74" s="734" t="e">
        <f t="shared" si="125"/>
        <v>#DIV/0!</v>
      </c>
      <c r="K74" s="734" t="e">
        <f t="shared" si="125"/>
        <v>#DIV/0!</v>
      </c>
      <c r="L74" s="734" t="e">
        <f>-(1-(L72/K72))</f>
        <v>#DIV/0!</v>
      </c>
      <c r="M74" s="734" t="e">
        <f t="shared" si="125"/>
        <v>#DIV/0!</v>
      </c>
      <c r="N74" s="734" t="e">
        <f t="shared" si="125"/>
        <v>#DIV/0!</v>
      </c>
      <c r="O74" s="734" t="e">
        <f t="shared" si="125"/>
        <v>#DIV/0!</v>
      </c>
      <c r="P74" s="734" t="e">
        <f t="shared" si="125"/>
        <v>#DIV/0!</v>
      </c>
      <c r="Q74" s="734" t="e">
        <f t="shared" si="125"/>
        <v>#DIV/0!</v>
      </c>
      <c r="R74" s="734" t="e">
        <f t="shared" si="125"/>
        <v>#DIV/0!</v>
      </c>
      <c r="S74" s="735" t="e">
        <f t="shared" si="125"/>
        <v>#DIV/0!</v>
      </c>
      <c r="T74" s="2"/>
      <c r="U74" s="2"/>
      <c r="V74" s="2"/>
      <c r="W74" s="2"/>
      <c r="X74" s="2"/>
      <c r="Y74" s="2"/>
      <c r="Z74" s="2"/>
      <c r="AA74" s="2"/>
      <c r="AB74" s="2"/>
      <c r="AC74" s="2"/>
      <c r="AD74" s="2"/>
      <c r="AE74" s="2"/>
    </row>
    <row r="75" spans="1:31" s="114" customFormat="1">
      <c r="A75" s="2"/>
      <c r="B75" s="740" t="s">
        <v>276</v>
      </c>
      <c r="C75" s="741" t="e">
        <f>2010+MATCH(TRUE,INDEX(D72:S72&gt;0,0),0)-1</f>
        <v>#N/A</v>
      </c>
      <c r="D75" s="749" t="e">
        <f ca="1">OFFSET(D64,8,MATCH(2010+MATCH(TRUE,INDEX(D72:S72&gt;0,0),0)-1,D64:S64,0)-1)</f>
        <v>#N/A</v>
      </c>
      <c r="E75" s="688"/>
      <c r="H75" s="119"/>
      <c r="I75" s="119"/>
      <c r="J75" s="119"/>
      <c r="K75" s="119"/>
      <c r="L75" s="119"/>
      <c r="M75" s="119"/>
      <c r="N75" s="119"/>
      <c r="O75" s="119"/>
      <c r="P75" s="119"/>
      <c r="Q75" s="119"/>
      <c r="R75" s="119"/>
      <c r="S75" s="119"/>
      <c r="T75" s="2"/>
      <c r="U75" s="2"/>
      <c r="V75" s="2"/>
      <c r="W75" s="2"/>
      <c r="X75" s="2"/>
      <c r="Y75" s="2"/>
      <c r="Z75" s="2"/>
      <c r="AA75" s="2"/>
      <c r="AB75" s="2"/>
      <c r="AC75" s="2"/>
      <c r="AD75" s="2"/>
      <c r="AE75" s="2"/>
    </row>
    <row r="76" spans="1:31" s="114" customFormat="1">
      <c r="A76" s="2"/>
      <c r="B76" s="743" t="s">
        <v>274</v>
      </c>
      <c r="C76" s="739" t="e">
        <f ca="1">OFFSET(D64,0,MATCH(2010+MATCH(TRUE,INDEX(D72:S72&gt;0,0),0)-1,D64:S64)+MATCH(0,INDIRECT(CELL("adresse",INDEX(D72:S72,0,MATCH(2010+MATCH(TRUE,INDEX(D72:S72&gt;0,0),0)-1,D64:S64)))):S72,0)-1-4)</f>
        <v>#N/A</v>
      </c>
      <c r="D76" s="750" t="e">
        <f ca="1">OFFSET(D72,0,MATCH(2010+MATCH(TRUE,INDEX(D72:S72&gt;0,0),0)-1,D64:S64)+MATCH(0,INDIRECT(CELL("adresse",INDEX(D72:S72,0,MATCH(2010+MATCH(TRUE,INDEX(D72:S72&gt;0,0),0)-1,D64:S64)))):S72,0)-1-4)</f>
        <v>#N/A</v>
      </c>
      <c r="E76" s="688"/>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s="114" customFormat="1">
      <c r="A77" s="2"/>
      <c r="B77" s="743" t="s">
        <v>275</v>
      </c>
      <c r="C77" s="739" t="e">
        <f ca="1">OFFSET(D64,0,MATCH(2010+MATCH(TRUE,INDEX(D72:S72&gt;0,0),0)-1,D64:S64)+MATCH(0,INDIRECT(CELL("adresse",INDEX(D72:S72,0,MATCH(2010+MATCH(TRUE,INDEX(D72:S72&gt;0,0),0)-1,D64:S64)))):S72,0)-1-3)</f>
        <v>#N/A</v>
      </c>
      <c r="D77" s="750" t="e">
        <f ca="1">OFFSET(D72,0,MATCH(2010+MATCH(TRUE,INDEX(D72:S72&gt;0,0),0)-1,D64:S64)+MATCH(0,INDIRECT(CELL("adresse",INDEX(D72:S72,0,MATCH(2010+MATCH(TRUE,INDEX(D72:S72&gt;0,0),0)-1,D64:S64)))):S72,0)-1-3)</f>
        <v>#N/A</v>
      </c>
      <c r="E77" s="688"/>
      <c r="T77" s="2"/>
      <c r="U77" s="2"/>
      <c r="V77" s="2"/>
      <c r="W77" s="2"/>
      <c r="X77" s="2"/>
      <c r="Y77" s="2"/>
      <c r="Z77" s="2"/>
      <c r="AA77" s="2"/>
      <c r="AB77" s="2"/>
      <c r="AC77" s="2"/>
      <c r="AD77" s="2"/>
      <c r="AE77" s="2"/>
    </row>
    <row r="78" spans="1:31" s="114" customFormat="1" ht="15.75" thickBot="1">
      <c r="A78" s="2"/>
      <c r="B78" s="745" t="s">
        <v>277</v>
      </c>
      <c r="C78" s="746" t="e">
        <f ca="1">OFFSET(D64,0,MATCH(2010+MATCH(TRUE,INDEX(D72:S72&gt;0,0),0)-1,D64:S64)+MATCH(0,INDIRECT(CELL("adresse",INDEX(D72:S72,0,MATCH(2010+MATCH(TRUE,INDEX(D72:S72&gt;0,0),0)-1,D64:S64)))):S72,0)-1-2)</f>
        <v>#N/A</v>
      </c>
      <c r="D78" s="751" t="e">
        <f ca="1">OFFSET(D72,0,MATCH(2010+MATCH(TRUE,INDEX(D72:S72&gt;0,0),0)-1,D64:S64)+MATCH(0,INDIRECT(CELL("adresse",INDEX(D72:S72,0,MATCH(2010+MATCH(TRUE,INDEX(D72:S72&gt;0,0),0)-1,D64:S64)))):S72,0)-1-2)</f>
        <v>#N/A</v>
      </c>
      <c r="T78" s="2"/>
      <c r="U78" s="2"/>
      <c r="V78" s="2"/>
      <c r="W78" s="2"/>
      <c r="X78" s="2"/>
      <c r="Y78" s="2"/>
      <c r="Z78" s="2"/>
      <c r="AA78" s="2"/>
      <c r="AB78" s="2"/>
      <c r="AC78" s="2"/>
      <c r="AD78" s="2"/>
      <c r="AE78" s="2"/>
    </row>
    <row r="79" spans="1:31" s="114" customFormat="1">
      <c r="A79" s="2"/>
      <c r="T79" s="2"/>
      <c r="U79" s="2"/>
      <c r="V79" s="2"/>
      <c r="W79" s="2"/>
      <c r="X79" s="2"/>
      <c r="Y79" s="2"/>
      <c r="Z79" s="2"/>
      <c r="AA79" s="2"/>
      <c r="AB79" s="2"/>
      <c r="AC79" s="2"/>
      <c r="AD79" s="2"/>
      <c r="AE79" s="2"/>
    </row>
    <row r="80" spans="1:31" s="114" customFormat="1">
      <c r="A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sheetData>
  <mergeCells count="42">
    <mergeCell ref="B26:C26"/>
    <mergeCell ref="B2:S2"/>
    <mergeCell ref="B4:S4"/>
    <mergeCell ref="B6:S6"/>
    <mergeCell ref="B25:S25"/>
    <mergeCell ref="B7:C7"/>
    <mergeCell ref="B8:B9"/>
    <mergeCell ref="C8:C9"/>
    <mergeCell ref="C10:C11"/>
    <mergeCell ref="B10:B11"/>
    <mergeCell ref="B15:C15"/>
    <mergeCell ref="C12:C13"/>
    <mergeCell ref="B12:B13"/>
    <mergeCell ref="B19:C19"/>
    <mergeCell ref="B74:C74"/>
    <mergeCell ref="B27:B28"/>
    <mergeCell ref="C27:C28"/>
    <mergeCell ref="B67:B68"/>
    <mergeCell ref="C67:C68"/>
    <mergeCell ref="B38:C38"/>
    <mergeCell ref="B29:B30"/>
    <mergeCell ref="C29:C30"/>
    <mergeCell ref="B31:B32"/>
    <mergeCell ref="C31:C32"/>
    <mergeCell ref="B34:C34"/>
    <mergeCell ref="B44:S44"/>
    <mergeCell ref="B45:C45"/>
    <mergeCell ref="B72:C73"/>
    <mergeCell ref="B46:B47"/>
    <mergeCell ref="C46:C47"/>
    <mergeCell ref="B69:B70"/>
    <mergeCell ref="C69:C70"/>
    <mergeCell ref="B48:B49"/>
    <mergeCell ref="C65:C66"/>
    <mergeCell ref="C48:C49"/>
    <mergeCell ref="B50:B51"/>
    <mergeCell ref="C50:C51"/>
    <mergeCell ref="B53:C53"/>
    <mergeCell ref="B57:C57"/>
    <mergeCell ref="B63:S63"/>
    <mergeCell ref="B64:C64"/>
    <mergeCell ref="B65:B66"/>
  </mergeCells>
  <conditionalFormatting sqref="D15:S15">
    <cfRule type="colorScale" priority="43">
      <colorScale>
        <cfvo type="min"/>
        <cfvo type="percentile" val="50"/>
        <cfvo type="max"/>
        <color rgb="FF63BE7B"/>
        <color rgb="FFFCFCFF"/>
        <color rgb="FFF8696B"/>
      </colorScale>
    </cfRule>
  </conditionalFormatting>
  <conditionalFormatting sqref="D8:S8">
    <cfRule type="colorScale" priority="37">
      <colorScale>
        <cfvo type="min"/>
        <cfvo type="percentile" val="50"/>
        <cfvo type="max"/>
        <color rgb="FF63BE7B"/>
        <color rgb="FFFCFCFF"/>
        <color rgb="FFF8696B"/>
      </colorScale>
    </cfRule>
  </conditionalFormatting>
  <conditionalFormatting sqref="D10:S10">
    <cfRule type="colorScale" priority="31">
      <colorScale>
        <cfvo type="min"/>
        <cfvo type="percentile" val="50"/>
        <cfvo type="max"/>
        <color rgb="FF63BE7B"/>
        <color rgb="FFFCFCFF"/>
        <color rgb="FFF8696B"/>
      </colorScale>
    </cfRule>
  </conditionalFormatting>
  <conditionalFormatting sqref="D12:S12">
    <cfRule type="colorScale" priority="25">
      <colorScale>
        <cfvo type="min"/>
        <cfvo type="percentile" val="50"/>
        <cfvo type="max"/>
        <color rgb="FF63BE7B"/>
        <color rgb="FFFCFCFF"/>
        <color rgb="FFF8696B"/>
      </colorScale>
    </cfRule>
  </conditionalFormatting>
  <conditionalFormatting sqref="D34:S34">
    <cfRule type="colorScale" priority="18">
      <colorScale>
        <cfvo type="min"/>
        <cfvo type="percentile" val="50"/>
        <cfvo type="max"/>
        <color rgb="FF63BE7B"/>
        <color rgb="FFFCFCFF"/>
        <color rgb="FFF8696B"/>
      </colorScale>
    </cfRule>
  </conditionalFormatting>
  <conditionalFormatting sqref="D27:S27">
    <cfRule type="colorScale" priority="17">
      <colorScale>
        <cfvo type="min"/>
        <cfvo type="percentile" val="50"/>
        <cfvo type="max"/>
        <color rgb="FF63BE7B"/>
        <color rgb="FFFCFCFF"/>
        <color rgb="FFF8696B"/>
      </colorScale>
    </cfRule>
  </conditionalFormatting>
  <conditionalFormatting sqref="D29:S29">
    <cfRule type="colorScale" priority="16">
      <colorScale>
        <cfvo type="min"/>
        <cfvo type="percentile" val="50"/>
        <cfvo type="max"/>
        <color rgb="FF63BE7B"/>
        <color rgb="FFFCFCFF"/>
        <color rgb="FFF8696B"/>
      </colorScale>
    </cfRule>
  </conditionalFormatting>
  <conditionalFormatting sqref="D31:S31">
    <cfRule type="colorScale" priority="15">
      <colorScale>
        <cfvo type="min"/>
        <cfvo type="percentile" val="50"/>
        <cfvo type="max"/>
        <color rgb="FF63BE7B"/>
        <color rgb="FFFCFCFF"/>
        <color rgb="FFF8696B"/>
      </colorScale>
    </cfRule>
  </conditionalFormatting>
  <conditionalFormatting sqref="D72:S73">
    <cfRule type="colorScale" priority="14">
      <colorScale>
        <cfvo type="min"/>
        <cfvo type="percentile" val="50"/>
        <cfvo type="max"/>
        <color rgb="FF63BE7B"/>
        <color rgb="FFFCFCFF"/>
        <color rgb="FFF8696B"/>
      </colorScale>
    </cfRule>
  </conditionalFormatting>
  <conditionalFormatting sqref="D65:S65">
    <cfRule type="colorScale" priority="13">
      <colorScale>
        <cfvo type="min"/>
        <cfvo type="percentile" val="50"/>
        <cfvo type="max"/>
        <color rgb="FF63BE7B"/>
        <color rgb="FFFCFCFF"/>
        <color rgb="FFF8696B"/>
      </colorScale>
    </cfRule>
  </conditionalFormatting>
  <conditionalFormatting sqref="D67:S67">
    <cfRule type="colorScale" priority="12">
      <colorScale>
        <cfvo type="min"/>
        <cfvo type="percentile" val="50"/>
        <cfvo type="max"/>
        <color rgb="FF63BE7B"/>
        <color rgb="FFFCFCFF"/>
        <color rgb="FFF8696B"/>
      </colorScale>
    </cfRule>
  </conditionalFormatting>
  <conditionalFormatting sqref="D69:S69 D70">
    <cfRule type="colorScale" priority="11">
      <colorScale>
        <cfvo type="min"/>
        <cfvo type="percentile" val="50"/>
        <cfvo type="max"/>
        <color rgb="FF63BE7B"/>
        <color rgb="FFFCFCFF"/>
        <color rgb="FFF8696B"/>
      </colorScale>
    </cfRule>
  </conditionalFormatting>
  <conditionalFormatting sqref="D53:S53">
    <cfRule type="colorScale" priority="10">
      <colorScale>
        <cfvo type="min"/>
        <cfvo type="percentile" val="50"/>
        <cfvo type="max"/>
        <color rgb="FF63BE7B"/>
        <color rgb="FFFCFCFF"/>
        <color rgb="FFF8696B"/>
      </colorScale>
    </cfRule>
  </conditionalFormatting>
  <conditionalFormatting sqref="D46:S46">
    <cfRule type="colorScale" priority="9">
      <colorScale>
        <cfvo type="min"/>
        <cfvo type="percentile" val="50"/>
        <cfvo type="max"/>
        <color rgb="FF63BE7B"/>
        <color rgb="FFFCFCFF"/>
        <color rgb="FFF8696B"/>
      </colorScale>
    </cfRule>
  </conditionalFormatting>
  <conditionalFormatting sqref="D48:S48">
    <cfRule type="colorScale" priority="8">
      <colorScale>
        <cfvo type="min"/>
        <cfvo type="percentile" val="50"/>
        <cfvo type="max"/>
        <color rgb="FF63BE7B"/>
        <color rgb="FFFCFCFF"/>
        <color rgb="FFF8696B"/>
      </colorScale>
    </cfRule>
  </conditionalFormatting>
  <conditionalFormatting sqref="D50:S50">
    <cfRule type="colorScale" priority="7">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S186"/>
  <sheetViews>
    <sheetView showGridLines="0" topLeftCell="A103" zoomScale="85" zoomScaleNormal="85" workbookViewId="0">
      <selection activeCell="C115" sqref="C115"/>
    </sheetView>
  </sheetViews>
  <sheetFormatPr baseColWidth="10" defaultRowHeight="15"/>
  <cols>
    <col min="1" max="1" width="3.85546875" style="2" customWidth="1"/>
    <col min="2" max="2" width="24.140625" style="53" bestFit="1" customWidth="1"/>
    <col min="3" max="18" width="10.85546875" customWidth="1"/>
    <col min="19" max="34" width="10.85546875" style="2"/>
  </cols>
  <sheetData>
    <row r="1" spans="1:18" s="2" customFormat="1" ht="16.5" customHeight="1">
      <c r="A1" s="12"/>
      <c r="B1" s="19"/>
      <c r="C1" s="12"/>
      <c r="D1" s="12"/>
      <c r="E1" s="12"/>
      <c r="F1" s="12"/>
      <c r="G1" s="12"/>
      <c r="H1" s="12"/>
      <c r="I1" s="12"/>
      <c r="J1" s="12"/>
      <c r="K1" s="12"/>
      <c r="L1" s="12"/>
      <c r="M1" s="12"/>
      <c r="N1" s="12"/>
      <c r="O1" s="12"/>
      <c r="P1" s="12"/>
      <c r="Q1" s="12"/>
      <c r="R1" s="12"/>
    </row>
    <row r="2" spans="1:18" s="2" customFormat="1" ht="144" customHeight="1">
      <c r="A2" s="12"/>
      <c r="B2" s="1099" t="s">
        <v>284</v>
      </c>
      <c r="C2" s="1129"/>
      <c r="D2" s="1129"/>
      <c r="E2" s="1129"/>
      <c r="F2" s="1129"/>
      <c r="G2" s="1129"/>
      <c r="H2" s="1129"/>
      <c r="I2" s="1129"/>
      <c r="J2" s="1129"/>
      <c r="K2" s="1129"/>
      <c r="L2" s="1129"/>
      <c r="M2" s="1129"/>
      <c r="N2" s="1129"/>
      <c r="O2" s="1129"/>
      <c r="P2" s="1129"/>
      <c r="Q2" s="1129"/>
      <c r="R2" s="1130"/>
    </row>
    <row r="3" spans="1:18" s="2" customFormat="1" ht="15.75" thickBot="1">
      <c r="A3" s="12"/>
      <c r="B3" s="19"/>
      <c r="C3" s="12"/>
      <c r="D3" s="12"/>
      <c r="E3" s="12"/>
      <c r="F3" s="12"/>
      <c r="G3" s="12"/>
      <c r="H3" s="12"/>
      <c r="I3" s="12"/>
      <c r="J3" s="12"/>
      <c r="K3" s="12"/>
      <c r="L3" s="12"/>
      <c r="M3" s="12"/>
      <c r="N3" s="12"/>
      <c r="O3" s="12"/>
      <c r="P3" s="12"/>
      <c r="Q3" s="12"/>
      <c r="R3" s="12"/>
    </row>
    <row r="4" spans="1:18" s="2" customFormat="1" ht="29.25" customHeight="1" thickBot="1">
      <c r="A4" s="12"/>
      <c r="B4" s="1150" t="s">
        <v>171</v>
      </c>
      <c r="C4" s="1151"/>
      <c r="D4" s="1151"/>
      <c r="E4" s="1151"/>
      <c r="F4" s="1151"/>
      <c r="G4" s="1151"/>
      <c r="H4" s="1151"/>
      <c r="I4" s="1151"/>
      <c r="J4" s="1151"/>
      <c r="K4" s="1151"/>
      <c r="L4" s="1151"/>
      <c r="M4" s="1151"/>
      <c r="N4" s="1151"/>
      <c r="O4" s="1151"/>
      <c r="P4" s="1151"/>
      <c r="Q4" s="1151"/>
      <c r="R4" s="1152"/>
    </row>
    <row r="5" spans="1:18" s="2" customFormat="1" ht="15.75" thickBot="1">
      <c r="A5" s="12"/>
      <c r="B5" s="19"/>
      <c r="C5" s="12"/>
      <c r="D5" s="12"/>
      <c r="E5" s="12"/>
      <c r="F5" s="12"/>
      <c r="G5" s="12"/>
      <c r="H5" s="12"/>
      <c r="I5" s="12"/>
      <c r="J5" s="12"/>
      <c r="K5" s="12"/>
      <c r="L5" s="12"/>
      <c r="M5" s="12"/>
      <c r="N5" s="12"/>
      <c r="O5" s="12"/>
      <c r="P5" s="12"/>
      <c r="Q5" s="12"/>
      <c r="R5" s="12"/>
    </row>
    <row r="6" spans="1:18" s="10" customFormat="1" ht="24.6" customHeight="1" thickBot="1">
      <c r="A6" s="21"/>
      <c r="B6" s="1158" t="s">
        <v>46</v>
      </c>
      <c r="C6" s="1159"/>
      <c r="D6" s="1159"/>
      <c r="E6" s="1159"/>
      <c r="F6" s="1159"/>
      <c r="G6" s="1159"/>
      <c r="H6" s="1159"/>
      <c r="I6" s="1159"/>
      <c r="J6" s="1159"/>
      <c r="K6" s="1159"/>
      <c r="L6" s="1159"/>
      <c r="M6" s="1159"/>
      <c r="N6" s="1159"/>
      <c r="O6" s="1159"/>
      <c r="P6" s="1159"/>
      <c r="Q6" s="1159"/>
      <c r="R6" s="1160"/>
    </row>
    <row r="7" spans="1:18" s="10" customFormat="1" ht="15.75" thickBot="1">
      <c r="A7" s="133"/>
      <c r="B7" s="33" t="s">
        <v>44</v>
      </c>
      <c r="C7" s="143">
        <v>2010</v>
      </c>
      <c r="D7" s="144">
        <v>2011</v>
      </c>
      <c r="E7" s="144">
        <v>2012</v>
      </c>
      <c r="F7" s="144">
        <v>2013</v>
      </c>
      <c r="G7" s="144">
        <v>2014</v>
      </c>
      <c r="H7" s="144">
        <v>2015</v>
      </c>
      <c r="I7" s="144">
        <v>2016</v>
      </c>
      <c r="J7" s="144">
        <v>2017</v>
      </c>
      <c r="K7" s="144">
        <v>2018</v>
      </c>
      <c r="L7" s="144">
        <v>2019</v>
      </c>
      <c r="M7" s="144">
        <v>2020</v>
      </c>
      <c r="N7" s="144">
        <v>2021</v>
      </c>
      <c r="O7" s="144">
        <v>2022</v>
      </c>
      <c r="P7" s="144">
        <v>2023</v>
      </c>
      <c r="Q7" s="144">
        <v>2024</v>
      </c>
      <c r="R7" s="145">
        <v>2025</v>
      </c>
    </row>
    <row r="8" spans="1:18" s="10" customFormat="1">
      <c r="A8" s="133"/>
      <c r="B8" s="97" t="s">
        <v>4</v>
      </c>
      <c r="C8" s="509">
        <v>0</v>
      </c>
      <c r="D8" s="510">
        <v>0</v>
      </c>
      <c r="E8" s="510">
        <v>0</v>
      </c>
      <c r="F8" s="510">
        <v>0</v>
      </c>
      <c r="G8" s="510">
        <v>0</v>
      </c>
      <c r="H8" s="510">
        <v>0</v>
      </c>
      <c r="I8" s="510">
        <v>0</v>
      </c>
      <c r="J8" s="510">
        <v>0</v>
      </c>
      <c r="K8" s="726">
        <v>0</v>
      </c>
      <c r="L8" s="726">
        <v>0</v>
      </c>
      <c r="M8" s="726">
        <v>0</v>
      </c>
      <c r="N8" s="726">
        <v>0</v>
      </c>
      <c r="O8" s="510">
        <v>0</v>
      </c>
      <c r="P8" s="510">
        <v>0</v>
      </c>
      <c r="Q8" s="510">
        <v>0</v>
      </c>
      <c r="R8" s="503">
        <v>0</v>
      </c>
    </row>
    <row r="9" spans="1:18" s="10" customFormat="1">
      <c r="A9" s="133"/>
      <c r="B9" s="98" t="s">
        <v>5</v>
      </c>
      <c r="C9" s="436">
        <v>0</v>
      </c>
      <c r="D9" s="437">
        <v>0</v>
      </c>
      <c r="E9" s="437">
        <v>0</v>
      </c>
      <c r="F9" s="437">
        <v>0</v>
      </c>
      <c r="G9" s="437">
        <v>0</v>
      </c>
      <c r="H9" s="437">
        <v>0</v>
      </c>
      <c r="I9" s="437">
        <v>0</v>
      </c>
      <c r="J9" s="437">
        <v>0</v>
      </c>
      <c r="K9" s="720">
        <v>0</v>
      </c>
      <c r="L9" s="720">
        <v>0</v>
      </c>
      <c r="M9" s="720">
        <v>0</v>
      </c>
      <c r="N9" s="720">
        <v>0</v>
      </c>
      <c r="O9" s="437">
        <v>0</v>
      </c>
      <c r="P9" s="437">
        <v>0</v>
      </c>
      <c r="Q9" s="437">
        <v>0</v>
      </c>
      <c r="R9" s="505">
        <v>0</v>
      </c>
    </row>
    <row r="10" spans="1:18" s="10" customFormat="1">
      <c r="A10" s="133"/>
      <c r="B10" s="98" t="s">
        <v>6</v>
      </c>
      <c r="C10" s="436">
        <v>0</v>
      </c>
      <c r="D10" s="437">
        <v>0</v>
      </c>
      <c r="E10" s="437">
        <v>0</v>
      </c>
      <c r="F10" s="437">
        <v>0</v>
      </c>
      <c r="G10" s="437">
        <v>0</v>
      </c>
      <c r="H10" s="437">
        <v>0</v>
      </c>
      <c r="I10" s="437">
        <v>0</v>
      </c>
      <c r="J10" s="720">
        <v>0</v>
      </c>
      <c r="K10" s="720">
        <v>0</v>
      </c>
      <c r="L10" s="720">
        <v>0</v>
      </c>
      <c r="M10" s="720">
        <v>0</v>
      </c>
      <c r="N10" s="720">
        <v>0</v>
      </c>
      <c r="O10" s="437">
        <v>0</v>
      </c>
      <c r="P10" s="437">
        <v>0</v>
      </c>
      <c r="Q10" s="437">
        <v>0</v>
      </c>
      <c r="R10" s="505">
        <v>0</v>
      </c>
    </row>
    <row r="11" spans="1:18" s="10" customFormat="1">
      <c r="A11" s="133"/>
      <c r="B11" s="98" t="s">
        <v>7</v>
      </c>
      <c r="C11" s="436">
        <v>0</v>
      </c>
      <c r="D11" s="437">
        <v>0</v>
      </c>
      <c r="E11" s="437">
        <v>0</v>
      </c>
      <c r="F11" s="437">
        <v>0</v>
      </c>
      <c r="G11" s="437">
        <v>0</v>
      </c>
      <c r="H11" s="437">
        <v>0</v>
      </c>
      <c r="I11" s="437">
        <v>0</v>
      </c>
      <c r="J11" s="437">
        <v>0</v>
      </c>
      <c r="K11" s="720">
        <v>0</v>
      </c>
      <c r="L11" s="720">
        <v>0</v>
      </c>
      <c r="M11" s="720">
        <v>0</v>
      </c>
      <c r="N11" s="720">
        <v>0</v>
      </c>
      <c r="O11" s="437">
        <v>0</v>
      </c>
      <c r="P11" s="437">
        <v>0</v>
      </c>
      <c r="Q11" s="437">
        <v>0</v>
      </c>
      <c r="R11" s="505">
        <v>0</v>
      </c>
    </row>
    <row r="12" spans="1:18" s="10" customFormat="1">
      <c r="A12" s="133"/>
      <c r="B12" s="98" t="s">
        <v>8</v>
      </c>
      <c r="C12" s="436">
        <v>0</v>
      </c>
      <c r="D12" s="437">
        <v>0</v>
      </c>
      <c r="E12" s="437">
        <v>0</v>
      </c>
      <c r="F12" s="437">
        <v>0</v>
      </c>
      <c r="G12" s="437">
        <v>0</v>
      </c>
      <c r="H12" s="437">
        <v>0</v>
      </c>
      <c r="I12" s="437">
        <v>0</v>
      </c>
      <c r="J12" s="437">
        <v>0</v>
      </c>
      <c r="K12" s="720">
        <v>0</v>
      </c>
      <c r="L12" s="720">
        <v>0</v>
      </c>
      <c r="M12" s="720">
        <v>0</v>
      </c>
      <c r="N12" s="720">
        <v>0</v>
      </c>
      <c r="O12" s="437">
        <v>0</v>
      </c>
      <c r="P12" s="437">
        <v>0</v>
      </c>
      <c r="Q12" s="437">
        <v>0</v>
      </c>
      <c r="R12" s="505">
        <v>0</v>
      </c>
    </row>
    <row r="13" spans="1:18" s="10" customFormat="1">
      <c r="A13" s="133"/>
      <c r="B13" s="98" t="s">
        <v>9</v>
      </c>
      <c r="C13" s="436">
        <v>0</v>
      </c>
      <c r="D13" s="437">
        <v>0</v>
      </c>
      <c r="E13" s="437">
        <v>0</v>
      </c>
      <c r="F13" s="437">
        <v>0</v>
      </c>
      <c r="G13" s="437">
        <v>0</v>
      </c>
      <c r="H13" s="437">
        <v>0</v>
      </c>
      <c r="I13" s="437">
        <v>0</v>
      </c>
      <c r="J13" s="437">
        <v>0</v>
      </c>
      <c r="K13" s="720">
        <v>0</v>
      </c>
      <c r="L13" s="720">
        <v>0</v>
      </c>
      <c r="M13" s="720">
        <v>0</v>
      </c>
      <c r="N13" s="720">
        <v>0</v>
      </c>
      <c r="O13" s="437">
        <v>0</v>
      </c>
      <c r="P13" s="437">
        <v>0</v>
      </c>
      <c r="Q13" s="437">
        <v>0</v>
      </c>
      <c r="R13" s="505">
        <v>0</v>
      </c>
    </row>
    <row r="14" spans="1:18" s="10" customFormat="1">
      <c r="A14" s="133"/>
      <c r="B14" s="98" t="s">
        <v>10</v>
      </c>
      <c r="C14" s="436">
        <v>0</v>
      </c>
      <c r="D14" s="437">
        <v>0</v>
      </c>
      <c r="E14" s="437">
        <v>0</v>
      </c>
      <c r="F14" s="437">
        <v>0</v>
      </c>
      <c r="G14" s="437">
        <v>0</v>
      </c>
      <c r="H14" s="437">
        <v>0</v>
      </c>
      <c r="I14" s="437">
        <v>0</v>
      </c>
      <c r="J14" s="437">
        <v>0</v>
      </c>
      <c r="K14" s="720">
        <v>0</v>
      </c>
      <c r="L14" s="720">
        <v>0</v>
      </c>
      <c r="M14" s="720">
        <v>0</v>
      </c>
      <c r="N14" s="720">
        <v>0</v>
      </c>
      <c r="O14" s="437">
        <v>0</v>
      </c>
      <c r="P14" s="437">
        <v>0</v>
      </c>
      <c r="Q14" s="437">
        <v>0</v>
      </c>
      <c r="R14" s="505">
        <v>0</v>
      </c>
    </row>
    <row r="15" spans="1:18" s="10" customFormat="1">
      <c r="A15" s="133"/>
      <c r="B15" s="98" t="s">
        <v>11</v>
      </c>
      <c r="C15" s="436">
        <v>0</v>
      </c>
      <c r="D15" s="437">
        <v>0</v>
      </c>
      <c r="E15" s="437">
        <v>0</v>
      </c>
      <c r="F15" s="437">
        <v>0</v>
      </c>
      <c r="G15" s="437">
        <v>0</v>
      </c>
      <c r="H15" s="437">
        <v>0</v>
      </c>
      <c r="I15" s="437">
        <v>0</v>
      </c>
      <c r="J15" s="437">
        <v>0</v>
      </c>
      <c r="K15" s="720">
        <v>0</v>
      </c>
      <c r="L15" s="720">
        <v>0</v>
      </c>
      <c r="M15" s="720">
        <v>0</v>
      </c>
      <c r="N15" s="720">
        <v>0</v>
      </c>
      <c r="O15" s="437">
        <v>0</v>
      </c>
      <c r="P15" s="437">
        <v>0</v>
      </c>
      <c r="Q15" s="437">
        <v>0</v>
      </c>
      <c r="R15" s="505">
        <v>0</v>
      </c>
    </row>
    <row r="16" spans="1:18" s="10" customFormat="1">
      <c r="A16" s="133"/>
      <c r="B16" s="98" t="s">
        <v>12</v>
      </c>
      <c r="C16" s="436">
        <v>0</v>
      </c>
      <c r="D16" s="437">
        <v>0</v>
      </c>
      <c r="E16" s="437">
        <v>0</v>
      </c>
      <c r="F16" s="437">
        <v>0</v>
      </c>
      <c r="G16" s="437">
        <v>0</v>
      </c>
      <c r="H16" s="437">
        <v>0</v>
      </c>
      <c r="I16" s="437">
        <v>0</v>
      </c>
      <c r="J16" s="437">
        <v>0</v>
      </c>
      <c r="K16" s="720">
        <v>0</v>
      </c>
      <c r="L16" s="720">
        <v>0</v>
      </c>
      <c r="M16" s="720">
        <v>0</v>
      </c>
      <c r="N16" s="720">
        <v>0</v>
      </c>
      <c r="O16" s="437">
        <v>0</v>
      </c>
      <c r="P16" s="437">
        <v>0</v>
      </c>
      <c r="Q16" s="437">
        <v>0</v>
      </c>
      <c r="R16" s="505">
        <v>0</v>
      </c>
    </row>
    <row r="17" spans="1:18" s="10" customFormat="1">
      <c r="A17" s="133"/>
      <c r="B17" s="98" t="s">
        <v>13</v>
      </c>
      <c r="C17" s="436">
        <v>0</v>
      </c>
      <c r="D17" s="437">
        <v>0</v>
      </c>
      <c r="E17" s="437">
        <v>0</v>
      </c>
      <c r="F17" s="437">
        <v>0</v>
      </c>
      <c r="G17" s="437">
        <v>0</v>
      </c>
      <c r="H17" s="437">
        <v>0</v>
      </c>
      <c r="I17" s="437">
        <v>0</v>
      </c>
      <c r="J17" s="437">
        <v>0</v>
      </c>
      <c r="K17" s="720">
        <v>0</v>
      </c>
      <c r="L17" s="720">
        <v>0</v>
      </c>
      <c r="M17" s="720">
        <v>0</v>
      </c>
      <c r="N17" s="720">
        <v>0</v>
      </c>
      <c r="O17" s="437">
        <v>0</v>
      </c>
      <c r="P17" s="437">
        <v>0</v>
      </c>
      <c r="Q17" s="437">
        <v>0</v>
      </c>
      <c r="R17" s="505">
        <v>0</v>
      </c>
    </row>
    <row r="18" spans="1:18" s="10" customFormat="1">
      <c r="A18" s="133"/>
      <c r="B18" s="98" t="s">
        <v>14</v>
      </c>
      <c r="C18" s="436">
        <v>0</v>
      </c>
      <c r="D18" s="437">
        <v>0</v>
      </c>
      <c r="E18" s="437">
        <v>0</v>
      </c>
      <c r="F18" s="437">
        <v>0</v>
      </c>
      <c r="G18" s="437">
        <v>0</v>
      </c>
      <c r="H18" s="437">
        <v>0</v>
      </c>
      <c r="I18" s="437">
        <v>0</v>
      </c>
      <c r="J18" s="437">
        <v>0</v>
      </c>
      <c r="K18" s="720">
        <v>0</v>
      </c>
      <c r="L18" s="720">
        <v>0</v>
      </c>
      <c r="M18" s="720">
        <v>0</v>
      </c>
      <c r="N18" s="720">
        <v>0</v>
      </c>
      <c r="O18" s="437">
        <v>0</v>
      </c>
      <c r="P18" s="437">
        <v>0</v>
      </c>
      <c r="Q18" s="437">
        <v>0</v>
      </c>
      <c r="R18" s="505">
        <v>0</v>
      </c>
    </row>
    <row r="19" spans="1:18" s="10" customFormat="1" ht="15.75" thickBot="1">
      <c r="A19" s="133"/>
      <c r="B19" s="99" t="s">
        <v>15</v>
      </c>
      <c r="C19" s="436">
        <v>0</v>
      </c>
      <c r="D19" s="511">
        <v>0</v>
      </c>
      <c r="E19" s="511">
        <v>0</v>
      </c>
      <c r="F19" s="511">
        <v>0</v>
      </c>
      <c r="G19" s="511">
        <v>0</v>
      </c>
      <c r="H19" s="511">
        <v>0</v>
      </c>
      <c r="I19" s="511">
        <v>0</v>
      </c>
      <c r="J19" s="511">
        <v>0</v>
      </c>
      <c r="K19" s="727">
        <v>0</v>
      </c>
      <c r="L19" s="727">
        <v>0</v>
      </c>
      <c r="M19" s="727">
        <v>0</v>
      </c>
      <c r="N19" s="727">
        <v>0</v>
      </c>
      <c r="O19" s="511">
        <v>0</v>
      </c>
      <c r="P19" s="511">
        <v>0</v>
      </c>
      <c r="Q19" s="511">
        <v>0</v>
      </c>
      <c r="R19" s="507">
        <v>0</v>
      </c>
    </row>
    <row r="20" spans="1:18" s="10" customFormat="1" ht="15.75" thickBot="1">
      <c r="A20" s="133"/>
      <c r="B20" s="140" t="s">
        <v>60</v>
      </c>
      <c r="C20" s="769">
        <f>SUM(C8:C19)</f>
        <v>0</v>
      </c>
      <c r="D20" s="770">
        <f t="shared" ref="D20:R20" si="0">SUM(D8:D19)</f>
        <v>0</v>
      </c>
      <c r="E20" s="770">
        <f t="shared" si="0"/>
        <v>0</v>
      </c>
      <c r="F20" s="770">
        <f t="shared" si="0"/>
        <v>0</v>
      </c>
      <c r="G20" s="770">
        <f>SUM(G8:G19)</f>
        <v>0</v>
      </c>
      <c r="H20" s="770">
        <f t="shared" si="0"/>
        <v>0</v>
      </c>
      <c r="I20" s="770">
        <f t="shared" si="0"/>
        <v>0</v>
      </c>
      <c r="J20" s="770">
        <f>SUM(J8:J19)</f>
        <v>0</v>
      </c>
      <c r="K20" s="770">
        <f t="shared" si="0"/>
        <v>0</v>
      </c>
      <c r="L20" s="770">
        <f t="shared" si="0"/>
        <v>0</v>
      </c>
      <c r="M20" s="770">
        <f t="shared" si="0"/>
        <v>0</v>
      </c>
      <c r="N20" s="770">
        <f t="shared" si="0"/>
        <v>0</v>
      </c>
      <c r="O20" s="770">
        <f t="shared" si="0"/>
        <v>0</v>
      </c>
      <c r="P20" s="770">
        <f t="shared" si="0"/>
        <v>0</v>
      </c>
      <c r="Q20" s="770">
        <f t="shared" si="0"/>
        <v>0</v>
      </c>
      <c r="R20" s="773">
        <f t="shared" si="0"/>
        <v>0</v>
      </c>
    </row>
    <row r="21" spans="1:18" s="690" customFormat="1" ht="15.75" thickBot="1">
      <c r="A21" s="699"/>
      <c r="B21" s="140" t="s">
        <v>292</v>
      </c>
      <c r="C21" s="774">
        <f>IF(C20=0,0,C20/Données!F13)</f>
        <v>0</v>
      </c>
      <c r="D21" s="775">
        <f>IF(D20=0,0,D20/Données!G13)</f>
        <v>0</v>
      </c>
      <c r="E21" s="775">
        <f>IF(E20=0,0,E20/Données!H13)</f>
        <v>0</v>
      </c>
      <c r="F21" s="775">
        <f>IF(F20=0,0,F20/Données!I13)</f>
        <v>0</v>
      </c>
      <c r="G21" s="775">
        <f>IF(G20=0,0,G20/Données!J13)</f>
        <v>0</v>
      </c>
      <c r="H21" s="775">
        <f>IF(H20=0,0,H20/Données!K13)</f>
        <v>0</v>
      </c>
      <c r="I21" s="775">
        <f>IF(I20=0,0,I20/Données!L13)</f>
        <v>0</v>
      </c>
      <c r="J21" s="775">
        <f>IF(J20=0,0,J20/Données!M13)</f>
        <v>0</v>
      </c>
      <c r="K21" s="775">
        <f>IF(K20=0,0,K20/Données!N13)</f>
        <v>0</v>
      </c>
      <c r="L21" s="775">
        <f>IF(L20=0,0,L20/Données!O13)</f>
        <v>0</v>
      </c>
      <c r="M21" s="775">
        <f>IF(M20=0,0,M20/Données!P13)</f>
        <v>0</v>
      </c>
      <c r="N21" s="775">
        <f>IF(N20=0,0,N20/Données!Q13)</f>
        <v>0</v>
      </c>
      <c r="O21" s="775">
        <f>IF(O20=0,0,O20/Données!R13)</f>
        <v>0</v>
      </c>
      <c r="P21" s="775">
        <f>IF(P20=0,0,P20/Données!S13)</f>
        <v>0</v>
      </c>
      <c r="Q21" s="775">
        <f>IF(Q20=0,0,Q20/Données!T13)</f>
        <v>0</v>
      </c>
      <c r="R21" s="776">
        <f>IF(R20=0,0,R20/Données!U13)</f>
        <v>0</v>
      </c>
    </row>
    <row r="22" spans="1:18" s="10" customFormat="1" ht="15.75" thickBot="1">
      <c r="A22" s="133"/>
      <c r="B22" s="730" t="s">
        <v>63</v>
      </c>
      <c r="C22" s="752" t="s">
        <v>16</v>
      </c>
      <c r="D22" s="753" t="e">
        <f>-(1-D20/C20)</f>
        <v>#DIV/0!</v>
      </c>
      <c r="E22" s="734" t="e">
        <f t="shared" ref="E22:R22" si="1">-(1-E20/D20)</f>
        <v>#DIV/0!</v>
      </c>
      <c r="F22" s="734" t="e">
        <f t="shared" si="1"/>
        <v>#DIV/0!</v>
      </c>
      <c r="G22" s="734" t="e">
        <f t="shared" si="1"/>
        <v>#DIV/0!</v>
      </c>
      <c r="H22" s="734" t="e">
        <f t="shared" si="1"/>
        <v>#DIV/0!</v>
      </c>
      <c r="I22" s="734" t="e">
        <f t="shared" si="1"/>
        <v>#DIV/0!</v>
      </c>
      <c r="J22" s="734" t="e">
        <f t="shared" si="1"/>
        <v>#DIV/0!</v>
      </c>
      <c r="K22" s="734" t="e">
        <f t="shared" si="1"/>
        <v>#DIV/0!</v>
      </c>
      <c r="L22" s="734" t="e">
        <f t="shared" si="1"/>
        <v>#DIV/0!</v>
      </c>
      <c r="M22" s="734" t="e">
        <f t="shared" si="1"/>
        <v>#DIV/0!</v>
      </c>
      <c r="N22" s="734" t="e">
        <f t="shared" si="1"/>
        <v>#DIV/0!</v>
      </c>
      <c r="O22" s="734" t="e">
        <f t="shared" si="1"/>
        <v>#DIV/0!</v>
      </c>
      <c r="P22" s="734" t="e">
        <f t="shared" si="1"/>
        <v>#DIV/0!</v>
      </c>
      <c r="Q22" s="734" t="e">
        <f t="shared" si="1"/>
        <v>#DIV/0!</v>
      </c>
      <c r="R22" s="735" t="e">
        <f t="shared" si="1"/>
        <v>#DIV/0!</v>
      </c>
    </row>
    <row r="23" spans="1:18" s="10" customFormat="1">
      <c r="A23" s="133"/>
      <c r="B23" s="740" t="s">
        <v>276</v>
      </c>
      <c r="C23" s="741" t="e">
        <f>2010+MATCH(TRUE,INDEX(C20:R20&gt;0,0),0)-1</f>
        <v>#N/A</v>
      </c>
      <c r="D23" s="742" t="e">
        <f ca="1">OFFSET(C7,13,MATCH(2010+MATCH(TRUE,INDEX(C20:R20&gt;0,0),0)-1,C7:R7,0)-1)</f>
        <v>#N/A</v>
      </c>
      <c r="E23" s="728"/>
      <c r="F23" s="12"/>
      <c r="G23" s="12"/>
      <c r="H23" s="12"/>
      <c r="I23" s="12"/>
      <c r="J23" s="12"/>
      <c r="K23" s="12"/>
      <c r="L23" s="12"/>
      <c r="M23" s="12"/>
      <c r="N23" s="12"/>
      <c r="O23" s="12"/>
      <c r="P23" s="12"/>
      <c r="Q23" s="12"/>
      <c r="R23" s="12"/>
    </row>
    <row r="24" spans="1:18" s="690" customFormat="1">
      <c r="A24" s="699"/>
      <c r="B24" s="743" t="s">
        <v>274</v>
      </c>
      <c r="C24" s="739" t="e">
        <f ca="1">OFFSET(C7,0,MATCH(2010+MATCH(TRUE,INDEX(C20:R20&gt;0,0),0)-1,C7:R7)+MATCH(0,INDIRECT(CELL("adresse",INDEX(C20:R20,0,MATCH(2010+MATCH(TRUE,INDEX(C20:R20&gt;0,0),0)-1,C7:R7)))):R20,0)-1-4)</f>
        <v>#N/A</v>
      </c>
      <c r="D24" s="744" t="e">
        <f ca="1">OFFSET(C20,0,MATCH(2010+MATCH(TRUE,INDEX(C20:R20&gt;0,0),0)-1,C7:R7)+MATCH(0,INDIRECT(CELL("adresse",INDEX(C20:R20,0,MATCH(2010+MATCH(TRUE,INDEX(C20:R20&gt;0,0),0)-1,C7:R7)))):R20,0)-1-4)</f>
        <v>#N/A</v>
      </c>
      <c r="E24" s="728"/>
      <c r="F24" s="691"/>
      <c r="G24" s="691"/>
      <c r="H24" s="691"/>
      <c r="I24" s="691"/>
      <c r="J24" s="691"/>
      <c r="K24" s="691"/>
      <c r="L24" s="691"/>
      <c r="M24" s="691"/>
      <c r="N24" s="691"/>
      <c r="O24" s="691"/>
      <c r="P24" s="691"/>
      <c r="Q24" s="691"/>
      <c r="R24" s="691"/>
    </row>
    <row r="25" spans="1:18" s="690" customFormat="1">
      <c r="A25" s="699"/>
      <c r="B25" s="743" t="s">
        <v>275</v>
      </c>
      <c r="C25" s="739" t="e">
        <f ca="1">OFFSET(C7,0,MATCH(2010+MATCH(TRUE,INDEX(C20:R20&gt;0,0),0)-1,C7:R7)+MATCH(0,INDIRECT(CELL("adresse",INDEX(C20:R20,0,MATCH(2010+MATCH(TRUE,INDEX(C20:R20&gt;0,0),0)-1,C7:R7)))):R20,0)-1-3)</f>
        <v>#N/A</v>
      </c>
      <c r="D25" s="744" t="e">
        <f ca="1">OFFSET(C20,0,MATCH(2010+MATCH(TRUE,INDEX(C20:R20&gt;0,0),0)-1,C7:R7)+MATCH(0,INDIRECT(CELL("adresse",INDEX(C20:R20,0,MATCH(2010+MATCH(TRUE,INDEX(C20:R20&gt;0,0),0)-1,C7:R7)))):R20,0)-1-3)</f>
        <v>#N/A</v>
      </c>
      <c r="E25" s="728"/>
      <c r="F25" s="691"/>
      <c r="G25" s="691"/>
      <c r="H25" s="691"/>
      <c r="I25" s="691"/>
      <c r="J25" s="691"/>
      <c r="K25" s="691"/>
      <c r="L25" s="691"/>
      <c r="M25" s="691"/>
      <c r="N25" s="691"/>
      <c r="O25" s="691"/>
      <c r="P25" s="691"/>
      <c r="Q25" s="691"/>
      <c r="R25" s="691"/>
    </row>
    <row r="26" spans="1:18" s="690" customFormat="1" ht="15.75" thickBot="1">
      <c r="A26" s="699"/>
      <c r="B26" s="745" t="s">
        <v>277</v>
      </c>
      <c r="C26" s="746" t="e">
        <f ca="1">OFFSET(C7,0,MATCH(2010+MATCH(TRUE,INDEX(C20:R20&gt;0,0),0)-1,C7:R7)+MATCH(0,INDIRECT(CELL("adresse",INDEX(C20:R20,0,MATCH(2010+MATCH(TRUE,INDEX(C20:R20&gt;0,0),0)-1,C7:R7)))):R20,0)-1-2)</f>
        <v>#N/A</v>
      </c>
      <c r="D26" s="747" t="e">
        <f ca="1">OFFSET(C20,0,MATCH(2010+MATCH(TRUE,INDEX(C20:R20&gt;0,0),0)-1,C7:R7)+MATCH(0,INDIRECT(CELL("adresse",INDEX(C20:R20,0,MATCH(2010+MATCH(TRUE,INDEX(C20:R20&gt;0,0),0)-1,C7:R7)))):R20,0)-1-2)</f>
        <v>#N/A</v>
      </c>
      <c r="E26" s="728"/>
      <c r="F26" s="691"/>
      <c r="G26" s="691"/>
      <c r="H26" s="691"/>
      <c r="I26" s="691"/>
      <c r="J26" s="691"/>
      <c r="K26" s="691"/>
      <c r="L26" s="691"/>
      <c r="M26" s="691"/>
      <c r="N26" s="691"/>
      <c r="O26" s="691"/>
      <c r="P26" s="691"/>
      <c r="Q26" s="691"/>
      <c r="R26" s="691"/>
    </row>
    <row r="27" spans="1:18" s="10" customFormat="1" ht="23.25" customHeight="1" thickBot="1">
      <c r="A27" s="146"/>
      <c r="B27" s="21"/>
      <c r="C27" s="146"/>
      <c r="D27" s="610"/>
      <c r="E27" s="610"/>
      <c r="F27" s="610"/>
      <c r="G27" s="610"/>
      <c r="H27" s="610"/>
      <c r="I27" s="610"/>
      <c r="J27" s="610"/>
      <c r="K27" s="610"/>
      <c r="L27" s="610"/>
      <c r="M27" s="610"/>
      <c r="N27" s="610"/>
      <c r="O27" s="610"/>
      <c r="P27" s="610"/>
      <c r="Q27" s="610"/>
      <c r="R27" s="610"/>
    </row>
    <row r="28" spans="1:18" s="10" customFormat="1" ht="23.25" customHeight="1" thickBot="1">
      <c r="A28" s="146"/>
      <c r="B28" s="1158" t="s">
        <v>59</v>
      </c>
      <c r="C28" s="1159"/>
      <c r="D28" s="1159"/>
      <c r="E28" s="1159"/>
      <c r="F28" s="1159"/>
      <c r="G28" s="1159"/>
      <c r="H28" s="1159"/>
      <c r="I28" s="1159"/>
      <c r="J28" s="1159"/>
      <c r="K28" s="1159"/>
      <c r="L28" s="1159"/>
      <c r="M28" s="1159"/>
      <c r="N28" s="1159"/>
      <c r="O28" s="1159"/>
      <c r="P28" s="1159"/>
      <c r="Q28" s="1159"/>
      <c r="R28" s="1160"/>
    </row>
    <row r="29" spans="1:18" s="10" customFormat="1" ht="15.75" thickBot="1">
      <c r="A29" s="146"/>
      <c r="B29" s="33" t="s">
        <v>44</v>
      </c>
      <c r="C29" s="143">
        <v>2010</v>
      </c>
      <c r="D29" s="144">
        <v>2011</v>
      </c>
      <c r="E29" s="144">
        <v>2012</v>
      </c>
      <c r="F29" s="144">
        <v>2013</v>
      </c>
      <c r="G29" s="144">
        <v>2014</v>
      </c>
      <c r="H29" s="144">
        <v>2015</v>
      </c>
      <c r="I29" s="144">
        <v>2016</v>
      </c>
      <c r="J29" s="144">
        <v>2017</v>
      </c>
      <c r="K29" s="144">
        <v>2018</v>
      </c>
      <c r="L29" s="144">
        <v>2019</v>
      </c>
      <c r="M29" s="144">
        <v>2020</v>
      </c>
      <c r="N29" s="144">
        <v>2021</v>
      </c>
      <c r="O29" s="144">
        <v>2022</v>
      </c>
      <c r="P29" s="144">
        <v>2023</v>
      </c>
      <c r="Q29" s="144">
        <v>2024</v>
      </c>
      <c r="R29" s="145">
        <v>2025</v>
      </c>
    </row>
    <row r="30" spans="1:18" s="10" customFormat="1">
      <c r="A30" s="146"/>
      <c r="B30" s="97" t="s">
        <v>4</v>
      </c>
      <c r="C30" s="509">
        <v>0</v>
      </c>
      <c r="D30" s="510">
        <v>0</v>
      </c>
      <c r="E30" s="510">
        <v>0</v>
      </c>
      <c r="F30" s="510">
        <v>0</v>
      </c>
      <c r="G30" s="510">
        <v>0</v>
      </c>
      <c r="H30" s="510">
        <v>0</v>
      </c>
      <c r="I30" s="510">
        <v>0</v>
      </c>
      <c r="J30" s="510">
        <v>0</v>
      </c>
      <c r="K30" s="726">
        <v>0</v>
      </c>
      <c r="L30" s="726">
        <v>0</v>
      </c>
      <c r="M30" s="726">
        <v>0</v>
      </c>
      <c r="N30" s="726">
        <v>0</v>
      </c>
      <c r="O30" s="510">
        <v>0</v>
      </c>
      <c r="P30" s="510">
        <v>0</v>
      </c>
      <c r="Q30" s="510">
        <v>0</v>
      </c>
      <c r="R30" s="503">
        <v>0</v>
      </c>
    </row>
    <row r="31" spans="1:18" s="10" customFormat="1">
      <c r="A31" s="146"/>
      <c r="B31" s="98" t="s">
        <v>5</v>
      </c>
      <c r="C31" s="436">
        <v>0</v>
      </c>
      <c r="D31" s="437">
        <v>0</v>
      </c>
      <c r="E31" s="437">
        <v>0</v>
      </c>
      <c r="F31" s="437">
        <v>0</v>
      </c>
      <c r="G31" s="437">
        <v>0</v>
      </c>
      <c r="H31" s="437">
        <v>0</v>
      </c>
      <c r="I31" s="437">
        <v>0</v>
      </c>
      <c r="J31" s="437">
        <v>0</v>
      </c>
      <c r="K31" s="720">
        <v>0</v>
      </c>
      <c r="L31" s="720">
        <v>0</v>
      </c>
      <c r="M31" s="720">
        <v>0</v>
      </c>
      <c r="N31" s="720">
        <v>0</v>
      </c>
      <c r="O31" s="437">
        <v>0</v>
      </c>
      <c r="P31" s="437">
        <v>0</v>
      </c>
      <c r="Q31" s="437">
        <v>0</v>
      </c>
      <c r="R31" s="505">
        <v>0</v>
      </c>
    </row>
    <row r="32" spans="1:18" s="10" customFormat="1">
      <c r="A32" s="146"/>
      <c r="B32" s="98" t="s">
        <v>6</v>
      </c>
      <c r="C32" s="436">
        <v>0</v>
      </c>
      <c r="D32" s="437">
        <v>0</v>
      </c>
      <c r="E32" s="437">
        <v>0</v>
      </c>
      <c r="F32" s="437">
        <v>0</v>
      </c>
      <c r="G32" s="437">
        <v>0</v>
      </c>
      <c r="H32" s="437">
        <v>0</v>
      </c>
      <c r="I32" s="437">
        <v>0</v>
      </c>
      <c r="J32" s="720">
        <v>0</v>
      </c>
      <c r="K32" s="720">
        <v>0</v>
      </c>
      <c r="L32" s="720">
        <v>0</v>
      </c>
      <c r="M32" s="720">
        <v>0</v>
      </c>
      <c r="N32" s="720">
        <v>0</v>
      </c>
      <c r="O32" s="437">
        <v>0</v>
      </c>
      <c r="P32" s="437">
        <v>0</v>
      </c>
      <c r="Q32" s="437">
        <v>0</v>
      </c>
      <c r="R32" s="505">
        <v>0</v>
      </c>
    </row>
    <row r="33" spans="1:18" s="10" customFormat="1">
      <c r="A33" s="146"/>
      <c r="B33" s="98" t="s">
        <v>7</v>
      </c>
      <c r="C33" s="436">
        <v>0</v>
      </c>
      <c r="D33" s="437">
        <v>0</v>
      </c>
      <c r="E33" s="437">
        <v>0</v>
      </c>
      <c r="F33" s="437">
        <v>0</v>
      </c>
      <c r="G33" s="437">
        <v>0</v>
      </c>
      <c r="H33" s="437">
        <v>0</v>
      </c>
      <c r="I33" s="437">
        <v>0</v>
      </c>
      <c r="J33" s="720">
        <v>0</v>
      </c>
      <c r="K33" s="720">
        <v>0</v>
      </c>
      <c r="L33" s="720">
        <v>0</v>
      </c>
      <c r="M33" s="720">
        <v>0</v>
      </c>
      <c r="N33" s="720">
        <v>0</v>
      </c>
      <c r="O33" s="437">
        <v>0</v>
      </c>
      <c r="P33" s="437">
        <v>0</v>
      </c>
      <c r="Q33" s="437">
        <v>0</v>
      </c>
      <c r="R33" s="505">
        <v>0</v>
      </c>
    </row>
    <row r="34" spans="1:18" s="10" customFormat="1">
      <c r="A34" s="146"/>
      <c r="B34" s="98" t="s">
        <v>8</v>
      </c>
      <c r="C34" s="436">
        <v>0</v>
      </c>
      <c r="D34" s="437">
        <v>0</v>
      </c>
      <c r="E34" s="437">
        <v>0</v>
      </c>
      <c r="F34" s="437">
        <v>0</v>
      </c>
      <c r="G34" s="437">
        <v>0</v>
      </c>
      <c r="H34" s="437">
        <v>0</v>
      </c>
      <c r="I34" s="437">
        <v>0</v>
      </c>
      <c r="J34" s="437">
        <v>0</v>
      </c>
      <c r="K34" s="720">
        <v>0</v>
      </c>
      <c r="L34" s="720">
        <v>0</v>
      </c>
      <c r="M34" s="720">
        <v>0</v>
      </c>
      <c r="N34" s="720">
        <v>0</v>
      </c>
      <c r="O34" s="437">
        <v>0</v>
      </c>
      <c r="P34" s="437">
        <v>0</v>
      </c>
      <c r="Q34" s="437">
        <v>0</v>
      </c>
      <c r="R34" s="505">
        <v>0</v>
      </c>
    </row>
    <row r="35" spans="1:18" s="10" customFormat="1">
      <c r="A35" s="146"/>
      <c r="B35" s="98" t="s">
        <v>9</v>
      </c>
      <c r="C35" s="436">
        <v>0</v>
      </c>
      <c r="D35" s="437">
        <v>0</v>
      </c>
      <c r="E35" s="437">
        <v>0</v>
      </c>
      <c r="F35" s="437">
        <v>0</v>
      </c>
      <c r="G35" s="437">
        <v>0</v>
      </c>
      <c r="H35" s="437">
        <v>0</v>
      </c>
      <c r="I35" s="437">
        <v>0</v>
      </c>
      <c r="J35" s="437">
        <v>0</v>
      </c>
      <c r="K35" s="720">
        <v>0</v>
      </c>
      <c r="L35" s="720">
        <v>0</v>
      </c>
      <c r="M35" s="720">
        <v>0</v>
      </c>
      <c r="N35" s="720">
        <v>0</v>
      </c>
      <c r="O35" s="437">
        <v>0</v>
      </c>
      <c r="P35" s="437">
        <v>0</v>
      </c>
      <c r="Q35" s="437">
        <v>0</v>
      </c>
      <c r="R35" s="505">
        <v>0</v>
      </c>
    </row>
    <row r="36" spans="1:18" s="10" customFormat="1">
      <c r="A36" s="146"/>
      <c r="B36" s="98" t="s">
        <v>10</v>
      </c>
      <c r="C36" s="436">
        <v>0</v>
      </c>
      <c r="D36" s="437">
        <v>0</v>
      </c>
      <c r="E36" s="437">
        <v>0</v>
      </c>
      <c r="F36" s="437">
        <v>0</v>
      </c>
      <c r="G36" s="437">
        <v>0</v>
      </c>
      <c r="H36" s="437">
        <v>0</v>
      </c>
      <c r="I36" s="437">
        <v>0</v>
      </c>
      <c r="J36" s="437">
        <v>0</v>
      </c>
      <c r="K36" s="720">
        <v>0</v>
      </c>
      <c r="L36" s="720">
        <v>0</v>
      </c>
      <c r="M36" s="720">
        <v>0</v>
      </c>
      <c r="N36" s="720">
        <v>0</v>
      </c>
      <c r="O36" s="437">
        <v>0</v>
      </c>
      <c r="P36" s="437">
        <v>0</v>
      </c>
      <c r="Q36" s="437">
        <v>0</v>
      </c>
      <c r="R36" s="505">
        <v>0</v>
      </c>
    </row>
    <row r="37" spans="1:18" s="10" customFormat="1">
      <c r="A37" s="146"/>
      <c r="B37" s="98" t="s">
        <v>11</v>
      </c>
      <c r="C37" s="436">
        <v>0</v>
      </c>
      <c r="D37" s="437">
        <v>0</v>
      </c>
      <c r="E37" s="437">
        <v>0</v>
      </c>
      <c r="F37" s="437">
        <v>0</v>
      </c>
      <c r="G37" s="437">
        <v>0</v>
      </c>
      <c r="H37" s="437">
        <v>0</v>
      </c>
      <c r="I37" s="437">
        <v>0</v>
      </c>
      <c r="J37" s="437">
        <v>0</v>
      </c>
      <c r="K37" s="720">
        <v>0</v>
      </c>
      <c r="L37" s="720">
        <v>0</v>
      </c>
      <c r="M37" s="720">
        <v>0</v>
      </c>
      <c r="N37" s="720">
        <v>0</v>
      </c>
      <c r="O37" s="437">
        <v>0</v>
      </c>
      <c r="P37" s="437">
        <v>0</v>
      </c>
      <c r="Q37" s="437">
        <v>0</v>
      </c>
      <c r="R37" s="505">
        <v>0</v>
      </c>
    </row>
    <row r="38" spans="1:18" s="10" customFormat="1">
      <c r="A38" s="146"/>
      <c r="B38" s="98" t="s">
        <v>12</v>
      </c>
      <c r="C38" s="436">
        <v>0</v>
      </c>
      <c r="D38" s="437">
        <v>0</v>
      </c>
      <c r="E38" s="437">
        <v>0</v>
      </c>
      <c r="F38" s="437">
        <v>0</v>
      </c>
      <c r="G38" s="437">
        <v>0</v>
      </c>
      <c r="H38" s="437">
        <v>0</v>
      </c>
      <c r="I38" s="437">
        <v>0</v>
      </c>
      <c r="J38" s="437">
        <v>0</v>
      </c>
      <c r="K38" s="720">
        <v>0</v>
      </c>
      <c r="L38" s="720">
        <v>0</v>
      </c>
      <c r="M38" s="720">
        <v>0</v>
      </c>
      <c r="N38" s="720">
        <v>0</v>
      </c>
      <c r="O38" s="437">
        <v>0</v>
      </c>
      <c r="P38" s="437">
        <v>0</v>
      </c>
      <c r="Q38" s="437">
        <v>0</v>
      </c>
      <c r="R38" s="505">
        <v>0</v>
      </c>
    </row>
    <row r="39" spans="1:18" s="10" customFormat="1">
      <c r="A39" s="146"/>
      <c r="B39" s="98" t="s">
        <v>13</v>
      </c>
      <c r="C39" s="436">
        <v>0</v>
      </c>
      <c r="D39" s="437">
        <v>0</v>
      </c>
      <c r="E39" s="437">
        <v>0</v>
      </c>
      <c r="F39" s="437">
        <v>0</v>
      </c>
      <c r="G39" s="437">
        <v>0</v>
      </c>
      <c r="H39" s="437">
        <v>0</v>
      </c>
      <c r="I39" s="437">
        <v>0</v>
      </c>
      <c r="J39" s="437">
        <v>0</v>
      </c>
      <c r="K39" s="720">
        <v>0</v>
      </c>
      <c r="L39" s="720">
        <v>0</v>
      </c>
      <c r="M39" s="720">
        <v>0</v>
      </c>
      <c r="N39" s="720">
        <v>0</v>
      </c>
      <c r="O39" s="437">
        <v>0</v>
      </c>
      <c r="P39" s="437">
        <v>0</v>
      </c>
      <c r="Q39" s="437">
        <v>0</v>
      </c>
      <c r="R39" s="505">
        <v>0</v>
      </c>
    </row>
    <row r="40" spans="1:18" s="10" customFormat="1">
      <c r="A40" s="146"/>
      <c r="B40" s="98" t="s">
        <v>14</v>
      </c>
      <c r="C40" s="436">
        <v>0</v>
      </c>
      <c r="D40" s="437">
        <v>0</v>
      </c>
      <c r="E40" s="437">
        <v>0</v>
      </c>
      <c r="F40" s="437">
        <v>0</v>
      </c>
      <c r="G40" s="437">
        <v>0</v>
      </c>
      <c r="H40" s="437">
        <v>0</v>
      </c>
      <c r="I40" s="437">
        <v>0</v>
      </c>
      <c r="J40" s="437">
        <v>0</v>
      </c>
      <c r="K40" s="720">
        <v>0</v>
      </c>
      <c r="L40" s="720">
        <v>0</v>
      </c>
      <c r="M40" s="720">
        <v>0</v>
      </c>
      <c r="N40" s="720">
        <v>0</v>
      </c>
      <c r="O40" s="437">
        <v>0</v>
      </c>
      <c r="P40" s="437">
        <v>0</v>
      </c>
      <c r="Q40" s="437">
        <v>0</v>
      </c>
      <c r="R40" s="505">
        <v>0</v>
      </c>
    </row>
    <row r="41" spans="1:18" s="10" customFormat="1" ht="15.75" thickBot="1">
      <c r="A41" s="146"/>
      <c r="B41" s="99" t="s">
        <v>15</v>
      </c>
      <c r="C41" s="436">
        <v>0</v>
      </c>
      <c r="D41" s="511">
        <v>0</v>
      </c>
      <c r="E41" s="511">
        <v>0</v>
      </c>
      <c r="F41" s="511">
        <v>0</v>
      </c>
      <c r="G41" s="511">
        <v>0</v>
      </c>
      <c r="H41" s="511">
        <v>0</v>
      </c>
      <c r="I41" s="511">
        <v>0</v>
      </c>
      <c r="J41" s="511">
        <v>0</v>
      </c>
      <c r="K41" s="727">
        <v>0</v>
      </c>
      <c r="L41" s="727">
        <v>0</v>
      </c>
      <c r="M41" s="727">
        <v>0</v>
      </c>
      <c r="N41" s="727">
        <v>0</v>
      </c>
      <c r="O41" s="511">
        <v>0</v>
      </c>
      <c r="P41" s="511">
        <v>0</v>
      </c>
      <c r="Q41" s="511">
        <v>0</v>
      </c>
      <c r="R41" s="507">
        <v>0</v>
      </c>
    </row>
    <row r="42" spans="1:18" s="10" customFormat="1" ht="15.75" thickBot="1">
      <c r="A42" s="146"/>
      <c r="B42" s="140" t="s">
        <v>67</v>
      </c>
      <c r="C42" s="195">
        <f t="shared" ref="C42:R42" si="2">SUM(C30:C41)</f>
        <v>0</v>
      </c>
      <c r="D42" s="52">
        <f t="shared" si="2"/>
        <v>0</v>
      </c>
      <c r="E42" s="52">
        <f t="shared" si="2"/>
        <v>0</v>
      </c>
      <c r="F42" s="52">
        <f t="shared" si="2"/>
        <v>0</v>
      </c>
      <c r="G42" s="52">
        <f t="shared" si="2"/>
        <v>0</v>
      </c>
      <c r="H42" s="52">
        <f t="shared" si="2"/>
        <v>0</v>
      </c>
      <c r="I42" s="52">
        <f t="shared" si="2"/>
        <v>0</v>
      </c>
      <c r="J42" s="696">
        <f t="shared" si="2"/>
        <v>0</v>
      </c>
      <c r="K42" s="696">
        <f t="shared" si="2"/>
        <v>0</v>
      </c>
      <c r="L42" s="696">
        <f t="shared" si="2"/>
        <v>0</v>
      </c>
      <c r="M42" s="696">
        <f t="shared" si="2"/>
        <v>0</v>
      </c>
      <c r="N42" s="696">
        <f t="shared" si="2"/>
        <v>0</v>
      </c>
      <c r="O42" s="52">
        <f t="shared" si="2"/>
        <v>0</v>
      </c>
      <c r="P42" s="52">
        <f t="shared" si="2"/>
        <v>0</v>
      </c>
      <c r="Q42" s="52">
        <f t="shared" si="2"/>
        <v>0</v>
      </c>
      <c r="R42" s="196">
        <f t="shared" si="2"/>
        <v>0</v>
      </c>
    </row>
    <row r="43" spans="1:18" s="10" customFormat="1" ht="15.75" thickBot="1">
      <c r="A43" s="146"/>
      <c r="B43" s="730" t="s">
        <v>63</v>
      </c>
      <c r="C43" s="731" t="s">
        <v>16</v>
      </c>
      <c r="D43" s="732" t="e">
        <f>-(1-D42/C42)</f>
        <v>#DIV/0!</v>
      </c>
      <c r="E43" s="637" t="e">
        <f t="shared" ref="E43:R43" si="3">-(1-E42/D42)</f>
        <v>#DIV/0!</v>
      </c>
      <c r="F43" s="637" t="e">
        <f t="shared" si="3"/>
        <v>#DIV/0!</v>
      </c>
      <c r="G43" s="637" t="e">
        <f t="shared" si="3"/>
        <v>#DIV/0!</v>
      </c>
      <c r="H43" s="637" t="e">
        <f t="shared" si="3"/>
        <v>#DIV/0!</v>
      </c>
      <c r="I43" s="637" t="e">
        <f t="shared" si="3"/>
        <v>#DIV/0!</v>
      </c>
      <c r="J43" s="637" t="e">
        <f t="shared" si="3"/>
        <v>#DIV/0!</v>
      </c>
      <c r="K43" s="637" t="e">
        <f t="shared" si="3"/>
        <v>#DIV/0!</v>
      </c>
      <c r="L43" s="637" t="e">
        <f t="shared" si="3"/>
        <v>#DIV/0!</v>
      </c>
      <c r="M43" s="637" t="e">
        <f t="shared" si="3"/>
        <v>#DIV/0!</v>
      </c>
      <c r="N43" s="637" t="e">
        <f t="shared" si="3"/>
        <v>#DIV/0!</v>
      </c>
      <c r="O43" s="637" t="e">
        <f t="shared" si="3"/>
        <v>#DIV/0!</v>
      </c>
      <c r="P43" s="637" t="e">
        <f t="shared" si="3"/>
        <v>#DIV/0!</v>
      </c>
      <c r="Q43" s="637" t="e">
        <f t="shared" si="3"/>
        <v>#DIV/0!</v>
      </c>
      <c r="R43" s="638" t="e">
        <f t="shared" si="3"/>
        <v>#DIV/0!</v>
      </c>
    </row>
    <row r="44" spans="1:18" s="10" customFormat="1">
      <c r="A44" s="146"/>
      <c r="B44" s="740" t="s">
        <v>276</v>
      </c>
      <c r="C44" s="741" t="e">
        <f>2010+MATCH(TRUE,INDEX(C42:R42&gt;0,0),0)-1</f>
        <v>#N/A</v>
      </c>
      <c r="D44" s="742" t="e">
        <f ca="1">OFFSET(C29,13,MATCH(2010+MATCH(TRUE,INDEX(C42:R42&gt;0,0),0)-1,C29:R29,0)-1)</f>
        <v>#N/A</v>
      </c>
      <c r="E44" s="700"/>
      <c r="F44" s="12"/>
      <c r="G44" s="12"/>
      <c r="H44" s="12"/>
      <c r="I44" s="12"/>
      <c r="J44" s="12"/>
      <c r="K44" s="12"/>
      <c r="L44" s="12"/>
      <c r="M44" s="12"/>
      <c r="N44" s="12"/>
      <c r="O44" s="12"/>
      <c r="P44" s="12"/>
      <c r="Q44" s="12"/>
      <c r="R44" s="12"/>
    </row>
    <row r="45" spans="1:18" s="690" customFormat="1">
      <c r="A45" s="701"/>
      <c r="B45" s="743" t="s">
        <v>274</v>
      </c>
      <c r="C45" s="739" t="e">
        <f ca="1">OFFSET(C29,0,MATCH(2010+MATCH(TRUE,INDEX(C42:R42&gt;0,0),0)-1,C29:R29)+MATCH(0,INDIRECT(CELL("adresse",INDEX(C42:R42,0,MATCH(2010+MATCH(TRUE,INDEX(C42:R42&gt;0,0),0)-1,C29:R29)))):R42,0)-1-4)</f>
        <v>#N/A</v>
      </c>
      <c r="D45" s="744" t="e">
        <f ca="1">OFFSET(C42,0,MATCH(2010+MATCH(TRUE,INDEX(C42:R42&gt;0,0),0)-1,C29:R29)+MATCH(0,INDIRECT(CELL("adresse",INDEX(C42:R42,0,MATCH(2010+MATCH(TRUE,INDEX(C42:R42&gt;0,0),0)-1,C29:R29)))):R42,0)-1-4)</f>
        <v>#N/A</v>
      </c>
      <c r="E45" s="700"/>
      <c r="F45" s="691"/>
      <c r="G45" s="691"/>
      <c r="H45" s="691"/>
      <c r="I45" s="691"/>
      <c r="J45" s="691"/>
      <c r="K45" s="691"/>
      <c r="L45" s="691"/>
      <c r="M45" s="691"/>
      <c r="N45" s="691"/>
      <c r="O45" s="691"/>
      <c r="P45" s="691"/>
      <c r="Q45" s="691"/>
      <c r="R45" s="691"/>
    </row>
    <row r="46" spans="1:18" s="690" customFormat="1">
      <c r="A46" s="701"/>
      <c r="B46" s="743" t="s">
        <v>275</v>
      </c>
      <c r="C46" s="739" t="e">
        <f ca="1">OFFSET(C29,0,MATCH(2010+MATCH(TRUE,INDEX(C42:R42&gt;0,0),0)-1,C29:R29)+MATCH(0,INDIRECT(CELL("adresse",INDEX(C42:R42,0,MATCH(2010+MATCH(TRUE,INDEX(C42:R42&gt;0,0),0)-1,C29:R29)))):R42,0)-1-3)</f>
        <v>#N/A</v>
      </c>
      <c r="D46" s="744" t="e">
        <f ca="1">OFFSET(C42,0,MATCH(2010+MATCH(TRUE,INDEX(C42:R42&gt;0,0),0)-1,C29:R29)+MATCH(0,INDIRECT(CELL("adresse",INDEX(C42:R42,0,MATCH(2010+MATCH(TRUE,INDEX(C42:R42&gt;0,0),0)-1,C29:R29)))):R42,0)-1-3)</f>
        <v>#N/A</v>
      </c>
      <c r="E46" s="700"/>
      <c r="F46" s="691"/>
      <c r="G46" s="691"/>
      <c r="H46" s="691"/>
      <c r="I46" s="691"/>
      <c r="J46" s="691"/>
      <c r="K46" s="691"/>
      <c r="L46" s="691"/>
      <c r="M46" s="691"/>
      <c r="N46" s="691"/>
      <c r="O46" s="691"/>
      <c r="P46" s="691"/>
      <c r="Q46" s="691"/>
      <c r="R46" s="691"/>
    </row>
    <row r="47" spans="1:18" s="690" customFormat="1" ht="15.75" thickBot="1">
      <c r="A47" s="701"/>
      <c r="B47" s="745" t="s">
        <v>277</v>
      </c>
      <c r="C47" s="746" t="e">
        <f ca="1">OFFSET(C29,0,MATCH(2010+MATCH(TRUE,INDEX(C42:R42&gt;0,0),0)-1,C29:R29)+MATCH(0,INDIRECT(CELL("adresse",INDEX(C42:R42,0,MATCH(2010+MATCH(TRUE,INDEX(C42:R42&gt;0,0),0)-1,C29:R29)))):R42,0)-1-2)</f>
        <v>#N/A</v>
      </c>
      <c r="D47" s="747" t="e">
        <f ca="1">OFFSET(C42,0,MATCH(2010+MATCH(TRUE,INDEX(C42:R42&gt;0,0),0)-1,C29:R29)+MATCH(0,INDIRECT(CELL("adresse",INDEX(C42:R42,0,MATCH(2010+MATCH(TRUE,INDEX(C42:R42&gt;0,0),0)-1,C29:R29)))):R42,0)-1-2)</f>
        <v>#N/A</v>
      </c>
      <c r="E47" s="700"/>
      <c r="F47" s="691"/>
      <c r="G47" s="691"/>
      <c r="H47" s="691"/>
      <c r="I47" s="691"/>
      <c r="J47" s="691"/>
      <c r="K47" s="691"/>
      <c r="L47" s="691"/>
      <c r="M47" s="691"/>
      <c r="N47" s="691"/>
      <c r="O47" s="691"/>
      <c r="P47" s="691"/>
      <c r="Q47" s="691"/>
      <c r="R47" s="691"/>
    </row>
    <row r="48" spans="1:18" s="10" customFormat="1" ht="23.25" customHeight="1" thickBot="1">
      <c r="A48" s="146"/>
      <c r="B48" s="40"/>
      <c r="C48" s="142"/>
      <c r="D48" s="142"/>
      <c r="E48" s="142"/>
      <c r="F48" s="142"/>
      <c r="G48" s="142"/>
      <c r="H48" s="142"/>
      <c r="I48" s="142"/>
      <c r="J48" s="142"/>
      <c r="K48" s="142"/>
      <c r="L48" s="142"/>
      <c r="M48" s="142"/>
      <c r="N48" s="142"/>
      <c r="O48" s="142"/>
      <c r="P48" s="142"/>
      <c r="Q48" s="142"/>
      <c r="R48" s="142"/>
    </row>
    <row r="49" spans="1:18" s="10" customFormat="1" ht="23.25" customHeight="1" thickBot="1">
      <c r="A49" s="146"/>
      <c r="B49" s="1131" t="s">
        <v>165</v>
      </c>
      <c r="C49" s="1132"/>
      <c r="D49" s="1132"/>
      <c r="E49" s="1132"/>
      <c r="F49" s="1132"/>
      <c r="G49" s="1132"/>
      <c r="H49" s="1132"/>
      <c r="I49" s="1132"/>
      <c r="J49" s="1132"/>
      <c r="K49" s="1132"/>
      <c r="L49" s="1132"/>
      <c r="M49" s="1132"/>
      <c r="N49" s="1132"/>
      <c r="O49" s="1132"/>
      <c r="P49" s="1132"/>
      <c r="Q49" s="1132"/>
      <c r="R49" s="1133"/>
    </row>
    <row r="50" spans="1:18" s="10" customFormat="1" ht="15.75" thickBot="1">
      <c r="A50" s="146"/>
      <c r="B50" s="34" t="s">
        <v>45</v>
      </c>
      <c r="C50" s="161">
        <v>2010</v>
      </c>
      <c r="D50" s="162">
        <v>2011</v>
      </c>
      <c r="E50" s="162">
        <v>2012</v>
      </c>
      <c r="F50" s="162">
        <v>2013</v>
      </c>
      <c r="G50" s="162">
        <v>2014</v>
      </c>
      <c r="H50" s="162">
        <v>2015</v>
      </c>
      <c r="I50" s="162">
        <v>2016</v>
      </c>
      <c r="J50" s="162">
        <v>2017</v>
      </c>
      <c r="K50" s="162">
        <v>2018</v>
      </c>
      <c r="L50" s="162">
        <v>2019</v>
      </c>
      <c r="M50" s="162">
        <v>2020</v>
      </c>
      <c r="N50" s="162">
        <v>2021</v>
      </c>
      <c r="O50" s="162">
        <v>2022</v>
      </c>
      <c r="P50" s="162">
        <v>2023</v>
      </c>
      <c r="Q50" s="162">
        <v>2024</v>
      </c>
      <c r="R50" s="163">
        <v>2025</v>
      </c>
    </row>
    <row r="51" spans="1:18" s="10" customFormat="1">
      <c r="A51" s="146"/>
      <c r="B51" s="186" t="s">
        <v>4</v>
      </c>
      <c r="C51" s="353">
        <f>C8*Listes!$E$20</f>
        <v>0</v>
      </c>
      <c r="D51" s="354">
        <f>D8*Listes!$E$20</f>
        <v>0</v>
      </c>
      <c r="E51" s="354">
        <f>E8*Listes!$E$20</f>
        <v>0</v>
      </c>
      <c r="F51" s="354">
        <f>F8*Listes!$E$20</f>
        <v>0</v>
      </c>
      <c r="G51" s="354">
        <f>G8*Listes!$E$20</f>
        <v>0</v>
      </c>
      <c r="H51" s="354">
        <f>H8*Listes!$E$20</f>
        <v>0</v>
      </c>
      <c r="I51" s="354">
        <f>I8*Listes!$E$20</f>
        <v>0</v>
      </c>
      <c r="J51" s="354">
        <f>J8*Listes!$E$20</f>
        <v>0</v>
      </c>
      <c r="K51" s="354">
        <f>K8*Listes!$E$20</f>
        <v>0</v>
      </c>
      <c r="L51" s="354">
        <f>L8*Listes!$E$20</f>
        <v>0</v>
      </c>
      <c r="M51" s="354">
        <f>M8*Listes!$E$20</f>
        <v>0</v>
      </c>
      <c r="N51" s="354">
        <f>N8*Listes!$E$20</f>
        <v>0</v>
      </c>
      <c r="O51" s="354">
        <f>O8*Listes!$E$20</f>
        <v>0</v>
      </c>
      <c r="P51" s="354">
        <f>P8*Listes!$E$20</f>
        <v>0</v>
      </c>
      <c r="Q51" s="354">
        <f>Q8*Listes!$E$20</f>
        <v>0</v>
      </c>
      <c r="R51" s="355">
        <f>R8*Listes!$E$20</f>
        <v>0</v>
      </c>
    </row>
    <row r="52" spans="1:18" s="10" customFormat="1">
      <c r="A52" s="146"/>
      <c r="B52" s="187" t="s">
        <v>5</v>
      </c>
      <c r="C52" s="611">
        <f>C9*Listes!$E$20</f>
        <v>0</v>
      </c>
      <c r="D52" s="612">
        <f>D9*Listes!$E$20</f>
        <v>0</v>
      </c>
      <c r="E52" s="612">
        <f>E9*Listes!$E$20</f>
        <v>0</v>
      </c>
      <c r="F52" s="612">
        <f>F9*Listes!$E$20</f>
        <v>0</v>
      </c>
      <c r="G52" s="612">
        <f>G9*Listes!$E$20</f>
        <v>0</v>
      </c>
      <c r="H52" s="612">
        <f>H9*Listes!$E$20</f>
        <v>0</v>
      </c>
      <c r="I52" s="612">
        <f>I9*Listes!$E$20</f>
        <v>0</v>
      </c>
      <c r="J52" s="612">
        <f>J9*Listes!$E$20</f>
        <v>0</v>
      </c>
      <c r="K52" s="612">
        <f>K9*Listes!$E$20</f>
        <v>0</v>
      </c>
      <c r="L52" s="612">
        <f>L9*Listes!$E$20</f>
        <v>0</v>
      </c>
      <c r="M52" s="612">
        <f>M9*Listes!$E$20</f>
        <v>0</v>
      </c>
      <c r="N52" s="612">
        <f>N9*Listes!$E$20</f>
        <v>0</v>
      </c>
      <c r="O52" s="612">
        <f>O9*Listes!$E$20</f>
        <v>0</v>
      </c>
      <c r="P52" s="612">
        <f>P9*Listes!$E$20</f>
        <v>0</v>
      </c>
      <c r="Q52" s="612">
        <f>Q9*Listes!$E$20</f>
        <v>0</v>
      </c>
      <c r="R52" s="613">
        <f>R9*Listes!$E$20</f>
        <v>0</v>
      </c>
    </row>
    <row r="53" spans="1:18" s="10" customFormat="1">
      <c r="A53" s="146"/>
      <c r="B53" s="187" t="s">
        <v>6</v>
      </c>
      <c r="C53" s="611">
        <f>C10*Listes!$E$20</f>
        <v>0</v>
      </c>
      <c r="D53" s="612">
        <f>D10*Listes!$E$20</f>
        <v>0</v>
      </c>
      <c r="E53" s="612">
        <f>E10*Listes!$E$20</f>
        <v>0</v>
      </c>
      <c r="F53" s="612">
        <f>F10*Listes!$E$20</f>
        <v>0</v>
      </c>
      <c r="G53" s="612">
        <f>G10*Listes!$E$20</f>
        <v>0</v>
      </c>
      <c r="H53" s="612">
        <f>H10*Listes!$E$20</f>
        <v>0</v>
      </c>
      <c r="I53" s="612">
        <f>I10*Listes!$E$20</f>
        <v>0</v>
      </c>
      <c r="J53" s="612">
        <f>J10*Listes!$E$20</f>
        <v>0</v>
      </c>
      <c r="K53" s="612">
        <f>K10*Listes!$E$20</f>
        <v>0</v>
      </c>
      <c r="L53" s="612">
        <f>L10*Listes!$E$20</f>
        <v>0</v>
      </c>
      <c r="M53" s="612">
        <f>M10*Listes!$E$20</f>
        <v>0</v>
      </c>
      <c r="N53" s="612">
        <f>N10*Listes!$E$20</f>
        <v>0</v>
      </c>
      <c r="O53" s="612">
        <f>O10*Listes!$E$20</f>
        <v>0</v>
      </c>
      <c r="P53" s="612">
        <f>P10*Listes!$E$20</f>
        <v>0</v>
      </c>
      <c r="Q53" s="612">
        <f>Q10*Listes!$E$20</f>
        <v>0</v>
      </c>
      <c r="R53" s="613">
        <f>R10*Listes!$E$20</f>
        <v>0</v>
      </c>
    </row>
    <row r="54" spans="1:18" s="10" customFormat="1">
      <c r="A54" s="146"/>
      <c r="B54" s="187" t="s">
        <v>7</v>
      </c>
      <c r="C54" s="611">
        <f>C11*Listes!$E$20</f>
        <v>0</v>
      </c>
      <c r="D54" s="612">
        <f>D11*Listes!$E$20</f>
        <v>0</v>
      </c>
      <c r="E54" s="612">
        <f>E11*Listes!$E$20</f>
        <v>0</v>
      </c>
      <c r="F54" s="612">
        <f>F11*Listes!$E$20</f>
        <v>0</v>
      </c>
      <c r="G54" s="612">
        <f>G11*Listes!$E$20</f>
        <v>0</v>
      </c>
      <c r="H54" s="612">
        <f>H11*Listes!$E$20</f>
        <v>0</v>
      </c>
      <c r="I54" s="612">
        <f>I11*Listes!$E$20</f>
        <v>0</v>
      </c>
      <c r="J54" s="612">
        <f>J11*Listes!$E$20</f>
        <v>0</v>
      </c>
      <c r="K54" s="612">
        <f>K11*Listes!$E$20</f>
        <v>0</v>
      </c>
      <c r="L54" s="612">
        <f>L11*Listes!$E$20</f>
        <v>0</v>
      </c>
      <c r="M54" s="612">
        <f>M11*Listes!$E$20</f>
        <v>0</v>
      </c>
      <c r="N54" s="612">
        <f>N11*Listes!$E$20</f>
        <v>0</v>
      </c>
      <c r="O54" s="612">
        <f>O11*Listes!$E$20</f>
        <v>0</v>
      </c>
      <c r="P54" s="612">
        <f>P11*Listes!$E$20</f>
        <v>0</v>
      </c>
      <c r="Q54" s="612">
        <f>Q11*Listes!$E$20</f>
        <v>0</v>
      </c>
      <c r="R54" s="613">
        <f>R11*Listes!$E$20</f>
        <v>0</v>
      </c>
    </row>
    <row r="55" spans="1:18" s="10" customFormat="1">
      <c r="A55" s="146"/>
      <c r="B55" s="187" t="s">
        <v>8</v>
      </c>
      <c r="C55" s="611">
        <f>C12*Listes!$E$20</f>
        <v>0</v>
      </c>
      <c r="D55" s="612">
        <f>D12*Listes!$E$20</f>
        <v>0</v>
      </c>
      <c r="E55" s="612">
        <f>E12*Listes!$E$20</f>
        <v>0</v>
      </c>
      <c r="F55" s="612">
        <f>F12*Listes!$E$20</f>
        <v>0</v>
      </c>
      <c r="G55" s="612">
        <f>G12*Listes!$E$20</f>
        <v>0</v>
      </c>
      <c r="H55" s="612">
        <f>H12*Listes!$E$20</f>
        <v>0</v>
      </c>
      <c r="I55" s="612">
        <f>I12*Listes!$E$20</f>
        <v>0</v>
      </c>
      <c r="J55" s="612">
        <f>J12*Listes!$E$20</f>
        <v>0</v>
      </c>
      <c r="K55" s="612">
        <f>K12*Listes!$E$20</f>
        <v>0</v>
      </c>
      <c r="L55" s="612">
        <f>L12*Listes!$E$20</f>
        <v>0</v>
      </c>
      <c r="M55" s="612">
        <f>M12*Listes!$E$20</f>
        <v>0</v>
      </c>
      <c r="N55" s="612">
        <f>N12*Listes!$E$20</f>
        <v>0</v>
      </c>
      <c r="O55" s="612">
        <f>O12*Listes!$E$20</f>
        <v>0</v>
      </c>
      <c r="P55" s="612">
        <f>P12*Listes!$E$20</f>
        <v>0</v>
      </c>
      <c r="Q55" s="612">
        <f>Q12*Listes!$E$20</f>
        <v>0</v>
      </c>
      <c r="R55" s="613">
        <f>R12*Listes!$E$20</f>
        <v>0</v>
      </c>
    </row>
    <row r="56" spans="1:18" s="10" customFormat="1">
      <c r="A56" s="146"/>
      <c r="B56" s="187" t="s">
        <v>9</v>
      </c>
      <c r="C56" s="611">
        <f>C13*Listes!$E$20</f>
        <v>0</v>
      </c>
      <c r="D56" s="612">
        <f>D13*Listes!$E$20</f>
        <v>0</v>
      </c>
      <c r="E56" s="612">
        <f>E13*Listes!$E$20</f>
        <v>0</v>
      </c>
      <c r="F56" s="612">
        <f>F13*Listes!$E$20</f>
        <v>0</v>
      </c>
      <c r="G56" s="612">
        <f>G13*Listes!$E$20</f>
        <v>0</v>
      </c>
      <c r="H56" s="612">
        <f>H13*Listes!$E$20</f>
        <v>0</v>
      </c>
      <c r="I56" s="612">
        <f>I13*Listes!$E$20</f>
        <v>0</v>
      </c>
      <c r="J56" s="612">
        <f>J13*Listes!$E$20</f>
        <v>0</v>
      </c>
      <c r="K56" s="612">
        <f>K13*Listes!$E$20</f>
        <v>0</v>
      </c>
      <c r="L56" s="612">
        <f>L13*Listes!$E$20</f>
        <v>0</v>
      </c>
      <c r="M56" s="612">
        <f>M13*Listes!$E$20</f>
        <v>0</v>
      </c>
      <c r="N56" s="612">
        <f>N13*Listes!$E$20</f>
        <v>0</v>
      </c>
      <c r="O56" s="612">
        <f>O13*Listes!$E$20</f>
        <v>0</v>
      </c>
      <c r="P56" s="612">
        <f>P13*Listes!$E$20</f>
        <v>0</v>
      </c>
      <c r="Q56" s="612">
        <f>Q13*Listes!$E$20</f>
        <v>0</v>
      </c>
      <c r="R56" s="613">
        <f>R13*Listes!$E$20</f>
        <v>0</v>
      </c>
    </row>
    <row r="57" spans="1:18" s="10" customFormat="1">
      <c r="A57" s="146"/>
      <c r="B57" s="187" t="s">
        <v>10</v>
      </c>
      <c r="C57" s="611">
        <f>C14*Listes!$E$20</f>
        <v>0</v>
      </c>
      <c r="D57" s="612">
        <f>D14*Listes!$E$20</f>
        <v>0</v>
      </c>
      <c r="E57" s="612">
        <f>E14*Listes!$E$20</f>
        <v>0</v>
      </c>
      <c r="F57" s="612">
        <f>F14*Listes!$E$20</f>
        <v>0</v>
      </c>
      <c r="G57" s="612">
        <f>G14*Listes!$E$20</f>
        <v>0</v>
      </c>
      <c r="H57" s="612">
        <f>H14*Listes!$E$20</f>
        <v>0</v>
      </c>
      <c r="I57" s="612">
        <f>I14*Listes!$E$20</f>
        <v>0</v>
      </c>
      <c r="J57" s="612">
        <f>J14*Listes!$E$20</f>
        <v>0</v>
      </c>
      <c r="K57" s="612">
        <f>K14*Listes!$E$20</f>
        <v>0</v>
      </c>
      <c r="L57" s="612">
        <f>L14*Listes!$E$20</f>
        <v>0</v>
      </c>
      <c r="M57" s="612">
        <f>M14*Listes!$E$20</f>
        <v>0</v>
      </c>
      <c r="N57" s="612">
        <f>N14*Listes!$E$20</f>
        <v>0</v>
      </c>
      <c r="O57" s="612">
        <f>O14*Listes!$E$20</f>
        <v>0</v>
      </c>
      <c r="P57" s="612">
        <f>P14*Listes!$E$20</f>
        <v>0</v>
      </c>
      <c r="Q57" s="612">
        <f>Q14*Listes!$E$20</f>
        <v>0</v>
      </c>
      <c r="R57" s="613">
        <f>R14*Listes!$E$20</f>
        <v>0</v>
      </c>
    </row>
    <row r="58" spans="1:18" s="10" customFormat="1">
      <c r="A58" s="146"/>
      <c r="B58" s="187" t="s">
        <v>11</v>
      </c>
      <c r="C58" s="611">
        <f>C15*Listes!$E$20</f>
        <v>0</v>
      </c>
      <c r="D58" s="612">
        <f>D15*Listes!$E$20</f>
        <v>0</v>
      </c>
      <c r="E58" s="612">
        <f>E15*Listes!$E$20</f>
        <v>0</v>
      </c>
      <c r="F58" s="612">
        <f>F15*Listes!$E$20</f>
        <v>0</v>
      </c>
      <c r="G58" s="612">
        <f>G15*Listes!$E$20</f>
        <v>0</v>
      </c>
      <c r="H58" s="612">
        <f>H15*Listes!$E$20</f>
        <v>0</v>
      </c>
      <c r="I58" s="612">
        <f>I15*Listes!$E$20</f>
        <v>0</v>
      </c>
      <c r="J58" s="612">
        <f>J15*Listes!$E$20</f>
        <v>0</v>
      </c>
      <c r="K58" s="612">
        <f>K15*Listes!$E$20</f>
        <v>0</v>
      </c>
      <c r="L58" s="612">
        <f>L15*Listes!$E$20</f>
        <v>0</v>
      </c>
      <c r="M58" s="612">
        <f>M15*Listes!$E$20</f>
        <v>0</v>
      </c>
      <c r="N58" s="612">
        <f>N15*Listes!$E$20</f>
        <v>0</v>
      </c>
      <c r="O58" s="612">
        <f>O15*Listes!$E$20</f>
        <v>0</v>
      </c>
      <c r="P58" s="612">
        <f>P15*Listes!$E$20</f>
        <v>0</v>
      </c>
      <c r="Q58" s="612">
        <f>Q15*Listes!$E$20</f>
        <v>0</v>
      </c>
      <c r="R58" s="613">
        <f>R15*Listes!$E$20</f>
        <v>0</v>
      </c>
    </row>
    <row r="59" spans="1:18" s="10" customFormat="1">
      <c r="A59" s="146"/>
      <c r="B59" s="187" t="s">
        <v>12</v>
      </c>
      <c r="C59" s="611">
        <f>C16*Listes!$E$20</f>
        <v>0</v>
      </c>
      <c r="D59" s="612">
        <f>D16*Listes!$E$20</f>
        <v>0</v>
      </c>
      <c r="E59" s="612">
        <f>E16*Listes!$E$20</f>
        <v>0</v>
      </c>
      <c r="F59" s="612">
        <f>F16*Listes!$E$20</f>
        <v>0</v>
      </c>
      <c r="G59" s="612">
        <f>G16*Listes!$E$20</f>
        <v>0</v>
      </c>
      <c r="H59" s="612">
        <f>H16*Listes!$E$20</f>
        <v>0</v>
      </c>
      <c r="I59" s="612">
        <f>I16*Listes!$E$20</f>
        <v>0</v>
      </c>
      <c r="J59" s="612">
        <f>J16*Listes!$E$20</f>
        <v>0</v>
      </c>
      <c r="K59" s="612">
        <f>K16*Listes!$E$20</f>
        <v>0</v>
      </c>
      <c r="L59" s="612">
        <f>L16*Listes!$E$20</f>
        <v>0</v>
      </c>
      <c r="M59" s="612">
        <f>M16*Listes!$E$20</f>
        <v>0</v>
      </c>
      <c r="N59" s="612">
        <f>N16*Listes!$E$20</f>
        <v>0</v>
      </c>
      <c r="O59" s="612">
        <f>O16*Listes!$E$20</f>
        <v>0</v>
      </c>
      <c r="P59" s="612">
        <f>P16*Listes!$E$20</f>
        <v>0</v>
      </c>
      <c r="Q59" s="612">
        <f>Q16*Listes!$E$20</f>
        <v>0</v>
      </c>
      <c r="R59" s="613">
        <f>R16*Listes!$E$20</f>
        <v>0</v>
      </c>
    </row>
    <row r="60" spans="1:18" s="10" customFormat="1">
      <c r="A60" s="146"/>
      <c r="B60" s="187" t="s">
        <v>13</v>
      </c>
      <c r="C60" s="611">
        <f>C17*Listes!$E$20</f>
        <v>0</v>
      </c>
      <c r="D60" s="612">
        <f>D17*Listes!$E$20</f>
        <v>0</v>
      </c>
      <c r="E60" s="612">
        <f>E17*Listes!$E$20</f>
        <v>0</v>
      </c>
      <c r="F60" s="612">
        <f>F17*Listes!$E$20</f>
        <v>0</v>
      </c>
      <c r="G60" s="612">
        <f>G17*Listes!$E$20</f>
        <v>0</v>
      </c>
      <c r="H60" s="612">
        <f>H17*Listes!$E$20</f>
        <v>0</v>
      </c>
      <c r="I60" s="612">
        <f>I17*Listes!$E$20</f>
        <v>0</v>
      </c>
      <c r="J60" s="612">
        <f>J17*Listes!$E$20</f>
        <v>0</v>
      </c>
      <c r="K60" s="612">
        <f>K17*Listes!$E$20</f>
        <v>0</v>
      </c>
      <c r="L60" s="612">
        <f>L17*Listes!$E$20</f>
        <v>0</v>
      </c>
      <c r="M60" s="612">
        <f>M17*Listes!$E$20</f>
        <v>0</v>
      </c>
      <c r="N60" s="612">
        <f>N17*Listes!$E$20</f>
        <v>0</v>
      </c>
      <c r="O60" s="612">
        <f>O17*Listes!$E$20</f>
        <v>0</v>
      </c>
      <c r="P60" s="612">
        <f>P17*Listes!$E$20</f>
        <v>0</v>
      </c>
      <c r="Q60" s="612">
        <f>Q17*Listes!$E$20</f>
        <v>0</v>
      </c>
      <c r="R60" s="613">
        <f>R17*Listes!$E$20</f>
        <v>0</v>
      </c>
    </row>
    <row r="61" spans="1:18" s="10" customFormat="1">
      <c r="A61" s="146"/>
      <c r="B61" s="187" t="s">
        <v>14</v>
      </c>
      <c r="C61" s="611">
        <f>C18*Listes!$E$20</f>
        <v>0</v>
      </c>
      <c r="D61" s="612">
        <f>D18*Listes!$E$20</f>
        <v>0</v>
      </c>
      <c r="E61" s="612">
        <f>E18*Listes!$E$20</f>
        <v>0</v>
      </c>
      <c r="F61" s="612">
        <f>F18*Listes!$E$20</f>
        <v>0</v>
      </c>
      <c r="G61" s="612">
        <f>G18*Listes!$E$20</f>
        <v>0</v>
      </c>
      <c r="H61" s="612">
        <f>H18*Listes!$E$20</f>
        <v>0</v>
      </c>
      <c r="I61" s="612">
        <f>I18*Listes!$E$20</f>
        <v>0</v>
      </c>
      <c r="J61" s="612">
        <f>J18*Listes!$E$20</f>
        <v>0</v>
      </c>
      <c r="K61" s="612">
        <f>K18*Listes!$E$20</f>
        <v>0</v>
      </c>
      <c r="L61" s="612">
        <f>L18*Listes!$E$20</f>
        <v>0</v>
      </c>
      <c r="M61" s="612">
        <f>M18*Listes!$E$20</f>
        <v>0</v>
      </c>
      <c r="N61" s="612">
        <f>N18*Listes!$E$20</f>
        <v>0</v>
      </c>
      <c r="O61" s="612">
        <f>O18*Listes!$E$20</f>
        <v>0</v>
      </c>
      <c r="P61" s="612">
        <f>P18*Listes!$E$20</f>
        <v>0</v>
      </c>
      <c r="Q61" s="612">
        <f>Q18*Listes!$E$20</f>
        <v>0</v>
      </c>
      <c r="R61" s="613">
        <f>R18*Listes!$E$20</f>
        <v>0</v>
      </c>
    </row>
    <row r="62" spans="1:18" s="10" customFormat="1" ht="15.75" thickBot="1">
      <c r="A62" s="146"/>
      <c r="B62" s="188" t="s">
        <v>15</v>
      </c>
      <c r="C62" s="363">
        <f>C19*Listes!$E$20</f>
        <v>0</v>
      </c>
      <c r="D62" s="364">
        <f>D19*Listes!$E$20</f>
        <v>0</v>
      </c>
      <c r="E62" s="364">
        <f>E19*Listes!$E$20</f>
        <v>0</v>
      </c>
      <c r="F62" s="364">
        <f>F19*Listes!$E$20</f>
        <v>0</v>
      </c>
      <c r="G62" s="364">
        <f>G19*Listes!$E$20</f>
        <v>0</v>
      </c>
      <c r="H62" s="364">
        <f>H19*Listes!$E$20</f>
        <v>0</v>
      </c>
      <c r="I62" s="364">
        <f>I19*Listes!$E$20</f>
        <v>0</v>
      </c>
      <c r="J62" s="364">
        <f>J19*Listes!$E$20</f>
        <v>0</v>
      </c>
      <c r="K62" s="364">
        <f>K19*Listes!$E$20</f>
        <v>0</v>
      </c>
      <c r="L62" s="364">
        <f>L19*Listes!$E$20</f>
        <v>0</v>
      </c>
      <c r="M62" s="364">
        <f>M19*Listes!$E$20</f>
        <v>0</v>
      </c>
      <c r="N62" s="364">
        <f>N19*Listes!$E$20</f>
        <v>0</v>
      </c>
      <c r="O62" s="364">
        <f>O19*Listes!$E$20</f>
        <v>0</v>
      </c>
      <c r="P62" s="364">
        <f>P19*Listes!$E$20</f>
        <v>0</v>
      </c>
      <c r="Q62" s="364">
        <f>Q19*Listes!$E$20</f>
        <v>0</v>
      </c>
      <c r="R62" s="365">
        <f>R19*Listes!$E$20</f>
        <v>0</v>
      </c>
    </row>
    <row r="63" spans="1:18" s="10" customFormat="1" ht="15.75" thickBot="1">
      <c r="A63" s="146"/>
      <c r="B63" s="826" t="s">
        <v>170</v>
      </c>
      <c r="C63" s="827">
        <f>SUM(C51:C62)</f>
        <v>0</v>
      </c>
      <c r="D63" s="828">
        <f t="shared" ref="D63:R63" si="4">SUM(D51:D62)</f>
        <v>0</v>
      </c>
      <c r="E63" s="828">
        <f t="shared" si="4"/>
        <v>0</v>
      </c>
      <c r="F63" s="828">
        <f t="shared" si="4"/>
        <v>0</v>
      </c>
      <c r="G63" s="828">
        <f t="shared" si="4"/>
        <v>0</v>
      </c>
      <c r="H63" s="828">
        <f t="shared" si="4"/>
        <v>0</v>
      </c>
      <c r="I63" s="828">
        <f t="shared" si="4"/>
        <v>0</v>
      </c>
      <c r="J63" s="828">
        <f t="shared" si="4"/>
        <v>0</v>
      </c>
      <c r="K63" s="828">
        <f t="shared" si="4"/>
        <v>0</v>
      </c>
      <c r="L63" s="828">
        <f t="shared" si="4"/>
        <v>0</v>
      </c>
      <c r="M63" s="828">
        <f t="shared" si="4"/>
        <v>0</v>
      </c>
      <c r="N63" s="828">
        <f t="shared" si="4"/>
        <v>0</v>
      </c>
      <c r="O63" s="828">
        <f t="shared" si="4"/>
        <v>0</v>
      </c>
      <c r="P63" s="828">
        <f t="shared" si="4"/>
        <v>0</v>
      </c>
      <c r="Q63" s="828">
        <f t="shared" si="4"/>
        <v>0</v>
      </c>
      <c r="R63" s="829">
        <f t="shared" si="4"/>
        <v>0</v>
      </c>
    </row>
    <row r="64" spans="1:18" s="10" customFormat="1" ht="15.75" thickBot="1">
      <c r="A64" s="146"/>
      <c r="B64" s="730" t="s">
        <v>63</v>
      </c>
      <c r="C64" s="752" t="s">
        <v>16</v>
      </c>
      <c r="D64" s="753" t="e">
        <f>-(1-D63/C63)</f>
        <v>#DIV/0!</v>
      </c>
      <c r="E64" s="734" t="e">
        <f t="shared" ref="E64:R64" si="5">-(1-E63/D63)</f>
        <v>#DIV/0!</v>
      </c>
      <c r="F64" s="734" t="e">
        <f t="shared" si="5"/>
        <v>#DIV/0!</v>
      </c>
      <c r="G64" s="734" t="e">
        <f t="shared" si="5"/>
        <v>#DIV/0!</v>
      </c>
      <c r="H64" s="734" t="e">
        <f t="shared" si="5"/>
        <v>#DIV/0!</v>
      </c>
      <c r="I64" s="734" t="e">
        <f t="shared" si="5"/>
        <v>#DIV/0!</v>
      </c>
      <c r="J64" s="734" t="e">
        <f t="shared" si="5"/>
        <v>#DIV/0!</v>
      </c>
      <c r="K64" s="734" t="e">
        <f t="shared" si="5"/>
        <v>#DIV/0!</v>
      </c>
      <c r="L64" s="734" t="e">
        <f t="shared" si="5"/>
        <v>#DIV/0!</v>
      </c>
      <c r="M64" s="734" t="e">
        <f t="shared" si="5"/>
        <v>#DIV/0!</v>
      </c>
      <c r="N64" s="734" t="e">
        <f t="shared" si="5"/>
        <v>#DIV/0!</v>
      </c>
      <c r="O64" s="734" t="e">
        <f t="shared" si="5"/>
        <v>#DIV/0!</v>
      </c>
      <c r="P64" s="734" t="e">
        <f t="shared" si="5"/>
        <v>#DIV/0!</v>
      </c>
      <c r="Q64" s="734" t="e">
        <f t="shared" si="5"/>
        <v>#DIV/0!</v>
      </c>
      <c r="R64" s="735" t="e">
        <f t="shared" si="5"/>
        <v>#DIV/0!</v>
      </c>
    </row>
    <row r="65" spans="1:45" s="10" customFormat="1">
      <c r="A65" s="146"/>
      <c r="B65" s="740" t="s">
        <v>276</v>
      </c>
      <c r="C65" s="741" t="e">
        <f>2010+MATCH(TRUE,INDEX(C63:R63&gt;0,0),0)-1</f>
        <v>#N/A</v>
      </c>
      <c r="D65" s="742" t="e">
        <f ca="1">OFFSET(C50,13,MATCH(2010+MATCH(TRUE,INDEX(C63:R63&gt;0,0),0)-1,C50:R50,0)-1)</f>
        <v>#N/A</v>
      </c>
      <c r="E65" s="700"/>
      <c r="F65" s="12"/>
      <c r="G65" s="12"/>
      <c r="H65" s="12"/>
      <c r="I65" s="12"/>
      <c r="J65" s="12"/>
      <c r="K65" s="12"/>
      <c r="L65" s="12"/>
      <c r="M65" s="12"/>
      <c r="N65" s="12"/>
      <c r="O65" s="12"/>
      <c r="P65" s="12"/>
      <c r="Q65" s="12"/>
      <c r="R65" s="12"/>
    </row>
    <row r="66" spans="1:45" s="690" customFormat="1">
      <c r="A66" s="701"/>
      <c r="B66" s="743" t="s">
        <v>274</v>
      </c>
      <c r="C66" s="739" t="e">
        <f ca="1">OFFSET(C50,0,MATCH(2010+MATCH(TRUE,INDEX(C63:R63&gt;0,0),0)-1,C50:R50)+MATCH(0,INDIRECT(CELL("adresse",INDEX(C63:R63,0,MATCH(2010+MATCH(TRUE,INDEX(C63:R63&gt;0,0),0)-1,C50:R50)))):R63,0)-1-4)</f>
        <v>#N/A</v>
      </c>
      <c r="D66" s="744" t="e">
        <f ca="1">OFFSET(C63,0,MATCH(2010+MATCH(TRUE,INDEX(C63:R63&gt;0,0),0)-1,C50:R50)+MATCH(0,INDIRECT(CELL("adresse",INDEX(C63:R63,0,MATCH(2010+MATCH(TRUE,INDEX(C63:R63&gt;0,0),0)-1,C50:R50)))):R63,0)-1-4)</f>
        <v>#N/A</v>
      </c>
      <c r="E66" s="700"/>
      <c r="F66" s="691"/>
      <c r="G66" s="691"/>
      <c r="H66" s="691"/>
      <c r="I66" s="691"/>
      <c r="J66" s="691"/>
      <c r="K66" s="691"/>
      <c r="L66" s="691"/>
      <c r="M66" s="691"/>
      <c r="N66" s="691"/>
      <c r="O66" s="691"/>
      <c r="P66" s="691"/>
      <c r="Q66" s="691"/>
      <c r="R66" s="691"/>
    </row>
    <row r="67" spans="1:45" s="690" customFormat="1">
      <c r="A67" s="701"/>
      <c r="B67" s="743" t="s">
        <v>275</v>
      </c>
      <c r="C67" s="739" t="e">
        <f ca="1">OFFSET(C50,0,MATCH(2010+MATCH(TRUE,INDEX(C63:R63&gt;0,0),0)-1,C50:R50)+MATCH(0,INDIRECT(CELL("adresse",INDEX(C63:R63,0,MATCH(2010+MATCH(TRUE,INDEX(C63:R63&gt;0,0),0)-1,C50:R50)))):R63,0)-1-3)</f>
        <v>#N/A</v>
      </c>
      <c r="D67" s="744" t="e">
        <f ca="1">OFFSET(C63,0,MATCH(2010+MATCH(TRUE,INDEX(C63:R63&gt;0,0),0)-1,C50:R50)+MATCH(0,INDIRECT(CELL("adresse",INDEX(C63:R63,0,MATCH(2010+MATCH(TRUE,INDEX(C63:R63&gt;0,0),0)-1,C50:R50)))):R63,0)-1-3)</f>
        <v>#N/A</v>
      </c>
      <c r="E67" s="700"/>
      <c r="F67" s="691"/>
      <c r="G67" s="691"/>
      <c r="H67" s="691"/>
      <c r="I67" s="691"/>
      <c r="J67" s="691"/>
      <c r="K67" s="691"/>
      <c r="L67" s="691"/>
      <c r="M67" s="691"/>
      <c r="N67" s="691"/>
      <c r="O67" s="691"/>
      <c r="P67" s="691"/>
      <c r="Q67" s="691"/>
      <c r="R67" s="691"/>
    </row>
    <row r="68" spans="1:45" s="690" customFormat="1" ht="15.75" thickBot="1">
      <c r="A68" s="701"/>
      <c r="B68" s="745" t="s">
        <v>277</v>
      </c>
      <c r="C68" s="746" t="e">
        <f ca="1">OFFSET(C50,0,MATCH(2010+MATCH(TRUE,INDEX(C63:R63&gt;0,0),0)-1,C50:R50)+MATCH(0,INDIRECT(CELL("adresse",INDEX(C63:R63,0,MATCH(2010+MATCH(TRUE,INDEX(C63:R63&gt;0,0),0)-1,C50:R50)))):R63,0)-1-2)</f>
        <v>#N/A</v>
      </c>
      <c r="D68" s="747" t="e">
        <f ca="1">OFFSET(C63,0,MATCH(2010+MATCH(TRUE,INDEX(C63:R63&gt;0,0),0)-1,C50:R50)+MATCH(0,INDIRECT(CELL("adresse",INDEX(C63:R63,0,MATCH(2010+MATCH(TRUE,INDEX(C63:R63&gt;0,0),0)-1,C50:R50)))):R63,0)-1-2)</f>
        <v>#N/A</v>
      </c>
      <c r="E68" s="700"/>
      <c r="F68" s="691"/>
      <c r="G68" s="691"/>
      <c r="H68" s="691"/>
      <c r="I68" s="691"/>
      <c r="J68" s="691"/>
      <c r="K68" s="691"/>
      <c r="L68" s="691"/>
      <c r="M68" s="691"/>
      <c r="N68" s="691"/>
      <c r="O68" s="691"/>
      <c r="P68" s="691"/>
      <c r="Q68" s="691"/>
      <c r="R68" s="691"/>
    </row>
    <row r="69" spans="1:45" s="10" customFormat="1" ht="24" customHeight="1" thickBot="1">
      <c r="A69" s="146"/>
      <c r="B69" s="40"/>
      <c r="C69" s="142"/>
      <c r="D69" s="142"/>
      <c r="E69" s="142"/>
      <c r="F69" s="142"/>
      <c r="G69" s="142"/>
      <c r="H69" s="142"/>
      <c r="I69" s="142"/>
      <c r="J69" s="142"/>
      <c r="K69" s="142"/>
      <c r="L69" s="142"/>
      <c r="M69" s="142"/>
      <c r="N69" s="142"/>
      <c r="O69" s="142"/>
      <c r="P69" s="142"/>
      <c r="Q69" s="142"/>
      <c r="R69" s="142"/>
    </row>
    <row r="70" spans="1:45" s="10" customFormat="1" ht="24.6" customHeight="1" thickBot="1">
      <c r="A70" s="146"/>
      <c r="B70" s="1158" t="s">
        <v>74</v>
      </c>
      <c r="C70" s="1159"/>
      <c r="D70" s="1159"/>
      <c r="E70" s="1159"/>
      <c r="F70" s="1159"/>
      <c r="G70" s="1159"/>
      <c r="H70" s="1159"/>
      <c r="I70" s="1159"/>
      <c r="J70" s="1159"/>
      <c r="K70" s="1159"/>
      <c r="L70" s="1159"/>
      <c r="M70" s="1159"/>
      <c r="N70" s="1159"/>
      <c r="O70" s="1159"/>
      <c r="P70" s="1159"/>
      <c r="Q70" s="1159"/>
      <c r="R70" s="1160"/>
    </row>
    <row r="71" spans="1:45" s="10" customFormat="1" ht="15.75" thickBot="1">
      <c r="A71" s="146"/>
      <c r="B71" s="34" t="s">
        <v>45</v>
      </c>
      <c r="C71" s="143">
        <v>2010</v>
      </c>
      <c r="D71" s="144">
        <v>2011</v>
      </c>
      <c r="E71" s="144">
        <v>2012</v>
      </c>
      <c r="F71" s="144">
        <v>2013</v>
      </c>
      <c r="G71" s="144">
        <v>2014</v>
      </c>
      <c r="H71" s="144">
        <v>2015</v>
      </c>
      <c r="I71" s="144">
        <v>2016</v>
      </c>
      <c r="J71" s="144">
        <v>2017</v>
      </c>
      <c r="K71" s="144">
        <v>2018</v>
      </c>
      <c r="L71" s="144">
        <v>2019</v>
      </c>
      <c r="M71" s="144">
        <v>2020</v>
      </c>
      <c r="N71" s="144">
        <v>2021</v>
      </c>
      <c r="O71" s="144">
        <v>2022</v>
      </c>
      <c r="P71" s="144">
        <v>2023</v>
      </c>
      <c r="Q71" s="144">
        <v>2024</v>
      </c>
      <c r="R71" s="145">
        <v>2025</v>
      </c>
    </row>
    <row r="72" spans="1:45" s="10" customFormat="1">
      <c r="A72" s="146"/>
      <c r="B72" s="97" t="s">
        <v>4</v>
      </c>
      <c r="C72" s="293">
        <f>IF(OR(C8=0,C30=0),0,C30/C8)</f>
        <v>0</v>
      </c>
      <c r="D72" s="589">
        <f t="shared" ref="D72:R72" si="6">IF(OR(D8=0,D30=0),0,D30/D8)</f>
        <v>0</v>
      </c>
      <c r="E72" s="589">
        <f t="shared" si="6"/>
        <v>0</v>
      </c>
      <c r="F72" s="589">
        <f t="shared" si="6"/>
        <v>0</v>
      </c>
      <c r="G72" s="589">
        <f t="shared" si="6"/>
        <v>0</v>
      </c>
      <c r="H72" s="589">
        <f t="shared" si="6"/>
        <v>0</v>
      </c>
      <c r="I72" s="589">
        <f t="shared" si="6"/>
        <v>0</v>
      </c>
      <c r="J72" s="589">
        <f t="shared" si="6"/>
        <v>0</v>
      </c>
      <c r="K72" s="589">
        <f t="shared" si="6"/>
        <v>0</v>
      </c>
      <c r="L72" s="589">
        <f t="shared" si="6"/>
        <v>0</v>
      </c>
      <c r="M72" s="589">
        <f t="shared" si="6"/>
        <v>0</v>
      </c>
      <c r="N72" s="589">
        <f t="shared" si="6"/>
        <v>0</v>
      </c>
      <c r="O72" s="589">
        <f t="shared" si="6"/>
        <v>0</v>
      </c>
      <c r="P72" s="589">
        <f t="shared" si="6"/>
        <v>0</v>
      </c>
      <c r="Q72" s="589">
        <f t="shared" si="6"/>
        <v>0</v>
      </c>
      <c r="R72" s="590">
        <f t="shared" si="6"/>
        <v>0</v>
      </c>
      <c r="AA72" s="248"/>
      <c r="AB72" s="248"/>
      <c r="AC72" s="248"/>
      <c r="AD72" s="248"/>
      <c r="AE72" s="248"/>
      <c r="AF72" s="248"/>
      <c r="AG72" s="248"/>
      <c r="AH72" s="248"/>
      <c r="AI72" s="248"/>
      <c r="AJ72" s="248"/>
      <c r="AK72" s="248"/>
      <c r="AL72" s="248"/>
      <c r="AM72" s="248"/>
      <c r="AN72" s="248"/>
      <c r="AO72" s="248"/>
      <c r="AP72" s="248"/>
      <c r="AQ72" s="248"/>
      <c r="AR72" s="248"/>
      <c r="AS72" s="248"/>
    </row>
    <row r="73" spans="1:45" s="10" customFormat="1">
      <c r="A73" s="146"/>
      <c r="B73" s="98" t="s">
        <v>5</v>
      </c>
      <c r="C73" s="591">
        <f t="shared" ref="C73:R73" si="7">IF(OR(C9=0,C31=0),0,C31/C9)</f>
        <v>0</v>
      </c>
      <c r="D73" s="588">
        <f t="shared" si="7"/>
        <v>0</v>
      </c>
      <c r="E73" s="588">
        <f t="shared" si="7"/>
        <v>0</v>
      </c>
      <c r="F73" s="588">
        <f t="shared" si="7"/>
        <v>0</v>
      </c>
      <c r="G73" s="588">
        <f t="shared" si="7"/>
        <v>0</v>
      </c>
      <c r="H73" s="588">
        <f t="shared" si="7"/>
        <v>0</v>
      </c>
      <c r="I73" s="588">
        <f t="shared" si="7"/>
        <v>0</v>
      </c>
      <c r="J73" s="588">
        <f t="shared" si="7"/>
        <v>0</v>
      </c>
      <c r="K73" s="588">
        <f t="shared" si="7"/>
        <v>0</v>
      </c>
      <c r="L73" s="588">
        <f t="shared" si="7"/>
        <v>0</v>
      </c>
      <c r="M73" s="588">
        <f t="shared" si="7"/>
        <v>0</v>
      </c>
      <c r="N73" s="588">
        <f t="shared" si="7"/>
        <v>0</v>
      </c>
      <c r="O73" s="588">
        <f t="shared" si="7"/>
        <v>0</v>
      </c>
      <c r="P73" s="588">
        <f t="shared" si="7"/>
        <v>0</v>
      </c>
      <c r="Q73" s="588">
        <f t="shared" si="7"/>
        <v>0</v>
      </c>
      <c r="R73" s="592">
        <f t="shared" si="7"/>
        <v>0</v>
      </c>
      <c r="AA73" s="248"/>
      <c r="AB73" s="248"/>
      <c r="AC73" s="248"/>
      <c r="AD73" s="248"/>
      <c r="AE73" s="248"/>
      <c r="AF73" s="248"/>
      <c r="AG73" s="248"/>
      <c r="AH73" s="248"/>
      <c r="AI73" s="248"/>
      <c r="AJ73" s="248"/>
      <c r="AK73" s="248"/>
      <c r="AL73" s="248"/>
      <c r="AM73" s="248"/>
      <c r="AN73" s="248"/>
      <c r="AO73" s="248"/>
      <c r="AP73" s="248"/>
      <c r="AQ73" s="248"/>
      <c r="AR73" s="248"/>
      <c r="AS73" s="248"/>
    </row>
    <row r="74" spans="1:45" s="10" customFormat="1">
      <c r="A74" s="146"/>
      <c r="B74" s="98" t="s">
        <v>6</v>
      </c>
      <c r="C74" s="591">
        <f t="shared" ref="C74:R74" si="8">IF(OR(C10=0,C32=0),0,C32/C10)</f>
        <v>0</v>
      </c>
      <c r="D74" s="588">
        <f t="shared" si="8"/>
        <v>0</v>
      </c>
      <c r="E74" s="588">
        <f t="shared" si="8"/>
        <v>0</v>
      </c>
      <c r="F74" s="588">
        <f t="shared" si="8"/>
        <v>0</v>
      </c>
      <c r="G74" s="588">
        <f t="shared" si="8"/>
        <v>0</v>
      </c>
      <c r="H74" s="588">
        <f t="shared" si="8"/>
        <v>0</v>
      </c>
      <c r="I74" s="588">
        <f t="shared" si="8"/>
        <v>0</v>
      </c>
      <c r="J74" s="588">
        <f t="shared" si="8"/>
        <v>0</v>
      </c>
      <c r="K74" s="588">
        <f t="shared" si="8"/>
        <v>0</v>
      </c>
      <c r="L74" s="588">
        <f t="shared" si="8"/>
        <v>0</v>
      </c>
      <c r="M74" s="588">
        <f t="shared" si="8"/>
        <v>0</v>
      </c>
      <c r="N74" s="588">
        <f t="shared" si="8"/>
        <v>0</v>
      </c>
      <c r="O74" s="588">
        <f t="shared" si="8"/>
        <v>0</v>
      </c>
      <c r="P74" s="588">
        <f t="shared" si="8"/>
        <v>0</v>
      </c>
      <c r="Q74" s="588">
        <f t="shared" si="8"/>
        <v>0</v>
      </c>
      <c r="R74" s="592">
        <f t="shared" si="8"/>
        <v>0</v>
      </c>
      <c r="AA74" s="248"/>
      <c r="AB74" s="248"/>
      <c r="AC74" s="248"/>
      <c r="AD74" s="248"/>
      <c r="AE74" s="248"/>
      <c r="AF74" s="248"/>
      <c r="AG74" s="248"/>
      <c r="AH74" s="248"/>
      <c r="AI74" s="248"/>
      <c r="AJ74" s="248"/>
      <c r="AK74" s="248"/>
      <c r="AL74" s="248"/>
      <c r="AM74" s="248"/>
      <c r="AN74" s="248"/>
      <c r="AO74" s="248"/>
      <c r="AP74" s="248"/>
      <c r="AQ74" s="248"/>
      <c r="AR74" s="248"/>
      <c r="AS74" s="248"/>
    </row>
    <row r="75" spans="1:45" s="10" customFormat="1">
      <c r="A75" s="146"/>
      <c r="B75" s="98" t="s">
        <v>7</v>
      </c>
      <c r="C75" s="591">
        <f t="shared" ref="C75:R75" si="9">IF(OR(C11=0,C33=0),0,C33/C11)</f>
        <v>0</v>
      </c>
      <c r="D75" s="588">
        <f t="shared" si="9"/>
        <v>0</v>
      </c>
      <c r="E75" s="588">
        <f t="shared" si="9"/>
        <v>0</v>
      </c>
      <c r="F75" s="588">
        <f t="shared" si="9"/>
        <v>0</v>
      </c>
      <c r="G75" s="588">
        <f t="shared" si="9"/>
        <v>0</v>
      </c>
      <c r="H75" s="588">
        <f t="shared" si="9"/>
        <v>0</v>
      </c>
      <c r="I75" s="588">
        <f t="shared" si="9"/>
        <v>0</v>
      </c>
      <c r="J75" s="588">
        <f t="shared" si="9"/>
        <v>0</v>
      </c>
      <c r="K75" s="588">
        <f t="shared" si="9"/>
        <v>0</v>
      </c>
      <c r="L75" s="588">
        <f t="shared" si="9"/>
        <v>0</v>
      </c>
      <c r="M75" s="588">
        <f t="shared" si="9"/>
        <v>0</v>
      </c>
      <c r="N75" s="588">
        <f t="shared" si="9"/>
        <v>0</v>
      </c>
      <c r="O75" s="588">
        <f t="shared" si="9"/>
        <v>0</v>
      </c>
      <c r="P75" s="588">
        <f t="shared" si="9"/>
        <v>0</v>
      </c>
      <c r="Q75" s="588">
        <f t="shared" si="9"/>
        <v>0</v>
      </c>
      <c r="R75" s="592">
        <f t="shared" si="9"/>
        <v>0</v>
      </c>
      <c r="AA75" s="248"/>
      <c r="AB75" s="248"/>
      <c r="AC75" s="248"/>
      <c r="AD75" s="248"/>
      <c r="AE75" s="248"/>
      <c r="AF75" s="248"/>
      <c r="AG75" s="248"/>
      <c r="AH75" s="248"/>
      <c r="AI75" s="248"/>
      <c r="AJ75" s="248"/>
      <c r="AK75" s="248"/>
      <c r="AL75" s="248"/>
      <c r="AM75" s="248"/>
      <c r="AN75" s="248"/>
      <c r="AO75" s="248"/>
      <c r="AP75" s="248"/>
      <c r="AQ75" s="248"/>
      <c r="AR75" s="248"/>
      <c r="AS75" s="248"/>
    </row>
    <row r="76" spans="1:45" s="10" customFormat="1">
      <c r="A76" s="146"/>
      <c r="B76" s="98" t="s">
        <v>8</v>
      </c>
      <c r="C76" s="591">
        <f t="shared" ref="C76:R76" si="10">IF(OR(C12=0,C34=0),0,C34/C12)</f>
        <v>0</v>
      </c>
      <c r="D76" s="588">
        <f t="shared" si="10"/>
        <v>0</v>
      </c>
      <c r="E76" s="588">
        <f t="shared" si="10"/>
        <v>0</v>
      </c>
      <c r="F76" s="588">
        <f t="shared" si="10"/>
        <v>0</v>
      </c>
      <c r="G76" s="588">
        <f t="shared" si="10"/>
        <v>0</v>
      </c>
      <c r="H76" s="588">
        <f t="shared" si="10"/>
        <v>0</v>
      </c>
      <c r="I76" s="588">
        <f t="shared" si="10"/>
        <v>0</v>
      </c>
      <c r="J76" s="588">
        <f t="shared" si="10"/>
        <v>0</v>
      </c>
      <c r="K76" s="588">
        <f t="shared" si="10"/>
        <v>0</v>
      </c>
      <c r="L76" s="588">
        <f t="shared" si="10"/>
        <v>0</v>
      </c>
      <c r="M76" s="588">
        <f t="shared" si="10"/>
        <v>0</v>
      </c>
      <c r="N76" s="588">
        <f t="shared" si="10"/>
        <v>0</v>
      </c>
      <c r="O76" s="588">
        <f t="shared" si="10"/>
        <v>0</v>
      </c>
      <c r="P76" s="588">
        <f t="shared" si="10"/>
        <v>0</v>
      </c>
      <c r="Q76" s="588">
        <f t="shared" si="10"/>
        <v>0</v>
      </c>
      <c r="R76" s="592">
        <f t="shared" si="10"/>
        <v>0</v>
      </c>
      <c r="AA76" s="248"/>
      <c r="AB76" s="248"/>
      <c r="AC76" s="248"/>
      <c r="AD76" s="248"/>
      <c r="AE76" s="248"/>
      <c r="AF76" s="248"/>
      <c r="AG76" s="248"/>
      <c r="AH76" s="248"/>
      <c r="AI76" s="248"/>
      <c r="AJ76" s="248"/>
      <c r="AK76" s="248"/>
      <c r="AL76" s="248"/>
      <c r="AM76" s="248"/>
      <c r="AN76" s="248"/>
      <c r="AO76" s="248"/>
      <c r="AP76" s="248"/>
      <c r="AQ76" s="248"/>
      <c r="AR76" s="248"/>
      <c r="AS76" s="248"/>
    </row>
    <row r="77" spans="1:45" s="10" customFormat="1">
      <c r="A77" s="146"/>
      <c r="B77" s="98" t="s">
        <v>9</v>
      </c>
      <c r="C77" s="591">
        <f t="shared" ref="C77:R77" si="11">IF(OR(C13=0,C35=0),0,C35/C13)</f>
        <v>0</v>
      </c>
      <c r="D77" s="588">
        <f t="shared" si="11"/>
        <v>0</v>
      </c>
      <c r="E77" s="588">
        <f t="shared" si="11"/>
        <v>0</v>
      </c>
      <c r="F77" s="588">
        <f t="shared" si="11"/>
        <v>0</v>
      </c>
      <c r="G77" s="588">
        <f t="shared" si="11"/>
        <v>0</v>
      </c>
      <c r="H77" s="588">
        <f t="shared" si="11"/>
        <v>0</v>
      </c>
      <c r="I77" s="588">
        <f t="shared" si="11"/>
        <v>0</v>
      </c>
      <c r="J77" s="588">
        <f t="shared" si="11"/>
        <v>0</v>
      </c>
      <c r="K77" s="588">
        <f t="shared" si="11"/>
        <v>0</v>
      </c>
      <c r="L77" s="588">
        <f t="shared" si="11"/>
        <v>0</v>
      </c>
      <c r="M77" s="588">
        <f t="shared" si="11"/>
        <v>0</v>
      </c>
      <c r="N77" s="588">
        <f t="shared" si="11"/>
        <v>0</v>
      </c>
      <c r="O77" s="588">
        <f t="shared" si="11"/>
        <v>0</v>
      </c>
      <c r="P77" s="588">
        <f t="shared" si="11"/>
        <v>0</v>
      </c>
      <c r="Q77" s="588">
        <f t="shared" si="11"/>
        <v>0</v>
      </c>
      <c r="R77" s="592">
        <f t="shared" si="11"/>
        <v>0</v>
      </c>
      <c r="AA77" s="248"/>
      <c r="AB77" s="248"/>
      <c r="AC77" s="248"/>
      <c r="AD77" s="248"/>
      <c r="AE77" s="248"/>
      <c r="AF77" s="248"/>
      <c r="AG77" s="248"/>
      <c r="AH77" s="248"/>
      <c r="AI77" s="248"/>
      <c r="AJ77" s="248"/>
      <c r="AK77" s="248"/>
      <c r="AL77" s="248"/>
      <c r="AM77" s="248"/>
      <c r="AN77" s="248"/>
      <c r="AO77" s="248"/>
      <c r="AP77" s="248"/>
      <c r="AQ77" s="248"/>
      <c r="AR77" s="248"/>
      <c r="AS77" s="248"/>
    </row>
    <row r="78" spans="1:45" s="10" customFormat="1">
      <c r="A78" s="146"/>
      <c r="B78" s="98" t="s">
        <v>10</v>
      </c>
      <c r="C78" s="591">
        <f t="shared" ref="C78:R78" si="12">IF(OR(C14=0,C36=0),0,C36/C14)</f>
        <v>0</v>
      </c>
      <c r="D78" s="588">
        <f t="shared" si="12"/>
        <v>0</v>
      </c>
      <c r="E78" s="588">
        <f t="shared" si="12"/>
        <v>0</v>
      </c>
      <c r="F78" s="588">
        <f t="shared" si="12"/>
        <v>0</v>
      </c>
      <c r="G78" s="588">
        <f t="shared" si="12"/>
        <v>0</v>
      </c>
      <c r="H78" s="588">
        <f t="shared" si="12"/>
        <v>0</v>
      </c>
      <c r="I78" s="588">
        <f t="shared" si="12"/>
        <v>0</v>
      </c>
      <c r="J78" s="588">
        <f t="shared" si="12"/>
        <v>0</v>
      </c>
      <c r="K78" s="588">
        <f t="shared" si="12"/>
        <v>0</v>
      </c>
      <c r="L78" s="588">
        <f t="shared" si="12"/>
        <v>0</v>
      </c>
      <c r="M78" s="588">
        <f t="shared" si="12"/>
        <v>0</v>
      </c>
      <c r="N78" s="588">
        <f t="shared" si="12"/>
        <v>0</v>
      </c>
      <c r="O78" s="588">
        <f t="shared" si="12"/>
        <v>0</v>
      </c>
      <c r="P78" s="588">
        <f t="shared" si="12"/>
        <v>0</v>
      </c>
      <c r="Q78" s="588">
        <f t="shared" si="12"/>
        <v>0</v>
      </c>
      <c r="R78" s="592">
        <f t="shared" si="12"/>
        <v>0</v>
      </c>
      <c r="AA78" s="248"/>
      <c r="AB78" s="248"/>
      <c r="AC78" s="248"/>
      <c r="AD78" s="248"/>
      <c r="AE78" s="248"/>
      <c r="AF78" s="248"/>
      <c r="AG78" s="248"/>
      <c r="AH78" s="248"/>
      <c r="AI78" s="248"/>
      <c r="AJ78" s="248"/>
      <c r="AK78" s="248"/>
      <c r="AL78" s="248"/>
      <c r="AM78" s="248"/>
      <c r="AN78" s="248"/>
      <c r="AO78" s="248"/>
      <c r="AP78" s="248"/>
      <c r="AQ78" s="248"/>
      <c r="AR78" s="248"/>
      <c r="AS78" s="248"/>
    </row>
    <row r="79" spans="1:45" s="10" customFormat="1">
      <c r="A79" s="146"/>
      <c r="B79" s="98" t="s">
        <v>11</v>
      </c>
      <c r="C79" s="591">
        <f t="shared" ref="C79:R79" si="13">IF(OR(C15=0,C37=0),0,C37/C15)</f>
        <v>0</v>
      </c>
      <c r="D79" s="588">
        <f t="shared" si="13"/>
        <v>0</v>
      </c>
      <c r="E79" s="588">
        <f t="shared" si="13"/>
        <v>0</v>
      </c>
      <c r="F79" s="588">
        <f t="shared" si="13"/>
        <v>0</v>
      </c>
      <c r="G79" s="588">
        <f t="shared" si="13"/>
        <v>0</v>
      </c>
      <c r="H79" s="588">
        <f t="shared" si="13"/>
        <v>0</v>
      </c>
      <c r="I79" s="588">
        <f t="shared" si="13"/>
        <v>0</v>
      </c>
      <c r="J79" s="588">
        <f t="shared" si="13"/>
        <v>0</v>
      </c>
      <c r="K79" s="588">
        <f t="shared" si="13"/>
        <v>0</v>
      </c>
      <c r="L79" s="588">
        <f t="shared" si="13"/>
        <v>0</v>
      </c>
      <c r="M79" s="588">
        <f t="shared" si="13"/>
        <v>0</v>
      </c>
      <c r="N79" s="588">
        <f t="shared" si="13"/>
        <v>0</v>
      </c>
      <c r="O79" s="588">
        <f t="shared" si="13"/>
        <v>0</v>
      </c>
      <c r="P79" s="588">
        <f t="shared" si="13"/>
        <v>0</v>
      </c>
      <c r="Q79" s="588">
        <f t="shared" si="13"/>
        <v>0</v>
      </c>
      <c r="R79" s="592">
        <f t="shared" si="13"/>
        <v>0</v>
      </c>
      <c r="AA79" s="248"/>
      <c r="AB79" s="248"/>
      <c r="AC79" s="248"/>
      <c r="AD79" s="248"/>
      <c r="AE79" s="248"/>
      <c r="AF79" s="248"/>
      <c r="AG79" s="248"/>
      <c r="AH79" s="248"/>
      <c r="AI79" s="248"/>
      <c r="AJ79" s="248"/>
      <c r="AK79" s="248"/>
      <c r="AL79" s="248"/>
      <c r="AM79" s="248"/>
      <c r="AN79" s="248"/>
      <c r="AO79" s="248"/>
      <c r="AP79" s="248"/>
      <c r="AQ79" s="248"/>
      <c r="AR79" s="248"/>
      <c r="AS79" s="248"/>
    </row>
    <row r="80" spans="1:45" s="10" customFormat="1">
      <c r="A80" s="146"/>
      <c r="B80" s="98" t="s">
        <v>12</v>
      </c>
      <c r="C80" s="591">
        <f t="shared" ref="C80:R80" si="14">IF(OR(C16=0,C38=0),0,C38/C16)</f>
        <v>0</v>
      </c>
      <c r="D80" s="588">
        <f t="shared" si="14"/>
        <v>0</v>
      </c>
      <c r="E80" s="588">
        <f t="shared" si="14"/>
        <v>0</v>
      </c>
      <c r="F80" s="588">
        <f t="shared" si="14"/>
        <v>0</v>
      </c>
      <c r="G80" s="588">
        <f t="shared" si="14"/>
        <v>0</v>
      </c>
      <c r="H80" s="588">
        <f t="shared" si="14"/>
        <v>0</v>
      </c>
      <c r="I80" s="588">
        <f t="shared" si="14"/>
        <v>0</v>
      </c>
      <c r="J80" s="588">
        <f t="shared" si="14"/>
        <v>0</v>
      </c>
      <c r="K80" s="588">
        <f t="shared" si="14"/>
        <v>0</v>
      </c>
      <c r="L80" s="588">
        <f t="shared" si="14"/>
        <v>0</v>
      </c>
      <c r="M80" s="588">
        <f t="shared" si="14"/>
        <v>0</v>
      </c>
      <c r="N80" s="588">
        <f t="shared" si="14"/>
        <v>0</v>
      </c>
      <c r="O80" s="588">
        <f t="shared" si="14"/>
        <v>0</v>
      </c>
      <c r="P80" s="588">
        <f t="shared" si="14"/>
        <v>0</v>
      </c>
      <c r="Q80" s="588">
        <f t="shared" si="14"/>
        <v>0</v>
      </c>
      <c r="R80" s="592">
        <f t="shared" si="14"/>
        <v>0</v>
      </c>
      <c r="AA80" s="248"/>
      <c r="AB80" s="248"/>
      <c r="AC80" s="248"/>
      <c r="AD80" s="248"/>
      <c r="AE80" s="248"/>
      <c r="AF80" s="248"/>
      <c r="AG80" s="248"/>
      <c r="AH80" s="248"/>
      <c r="AI80" s="248"/>
      <c r="AJ80" s="248"/>
      <c r="AK80" s="248"/>
      <c r="AL80" s="248"/>
      <c r="AM80" s="248"/>
      <c r="AN80" s="248"/>
      <c r="AO80" s="248"/>
      <c r="AP80" s="248"/>
      <c r="AQ80" s="248"/>
      <c r="AR80" s="248"/>
      <c r="AS80" s="248"/>
    </row>
    <row r="81" spans="1:45" s="10" customFormat="1">
      <c r="A81" s="146"/>
      <c r="B81" s="98" t="s">
        <v>13</v>
      </c>
      <c r="C81" s="591">
        <f t="shared" ref="C81:R81" si="15">IF(OR(C17=0,C39=0),0,C39/C17)</f>
        <v>0</v>
      </c>
      <c r="D81" s="588">
        <f t="shared" si="15"/>
        <v>0</v>
      </c>
      <c r="E81" s="588">
        <f t="shared" si="15"/>
        <v>0</v>
      </c>
      <c r="F81" s="588">
        <f t="shared" si="15"/>
        <v>0</v>
      </c>
      <c r="G81" s="588">
        <f t="shared" si="15"/>
        <v>0</v>
      </c>
      <c r="H81" s="588">
        <f t="shared" si="15"/>
        <v>0</v>
      </c>
      <c r="I81" s="588">
        <f t="shared" si="15"/>
        <v>0</v>
      </c>
      <c r="J81" s="588">
        <f t="shared" si="15"/>
        <v>0</v>
      </c>
      <c r="K81" s="588">
        <f t="shared" si="15"/>
        <v>0</v>
      </c>
      <c r="L81" s="588">
        <f t="shared" si="15"/>
        <v>0</v>
      </c>
      <c r="M81" s="588">
        <f t="shared" si="15"/>
        <v>0</v>
      </c>
      <c r="N81" s="588">
        <f t="shared" si="15"/>
        <v>0</v>
      </c>
      <c r="O81" s="588">
        <f t="shared" si="15"/>
        <v>0</v>
      </c>
      <c r="P81" s="588">
        <f t="shared" si="15"/>
        <v>0</v>
      </c>
      <c r="Q81" s="588">
        <f t="shared" si="15"/>
        <v>0</v>
      </c>
      <c r="R81" s="592">
        <f t="shared" si="15"/>
        <v>0</v>
      </c>
      <c r="AA81" s="248"/>
      <c r="AB81" s="248"/>
      <c r="AC81" s="248"/>
      <c r="AD81" s="248"/>
      <c r="AE81" s="248"/>
      <c r="AF81" s="248"/>
      <c r="AG81" s="248"/>
      <c r="AH81" s="248"/>
      <c r="AI81" s="248"/>
      <c r="AJ81" s="248"/>
      <c r="AK81" s="248"/>
      <c r="AL81" s="248"/>
      <c r="AM81" s="248"/>
      <c r="AN81" s="248"/>
      <c r="AO81" s="248"/>
      <c r="AP81" s="248"/>
      <c r="AQ81" s="248"/>
      <c r="AR81" s="248"/>
      <c r="AS81" s="248"/>
    </row>
    <row r="82" spans="1:45" s="10" customFormat="1">
      <c r="A82" s="146"/>
      <c r="B82" s="98" t="s">
        <v>14</v>
      </c>
      <c r="C82" s="591">
        <f>IF(OR(C18=0,C40=0),0,C40/C18)</f>
        <v>0</v>
      </c>
      <c r="D82" s="588">
        <f t="shared" ref="D82:R82" si="16">IF(OR(D18=0,D40=0),0,D40/D18)</f>
        <v>0</v>
      </c>
      <c r="E82" s="588">
        <f t="shared" si="16"/>
        <v>0</v>
      </c>
      <c r="F82" s="588">
        <f t="shared" si="16"/>
        <v>0</v>
      </c>
      <c r="G82" s="588">
        <f t="shared" si="16"/>
        <v>0</v>
      </c>
      <c r="H82" s="588">
        <f t="shared" si="16"/>
        <v>0</v>
      </c>
      <c r="I82" s="588">
        <f t="shared" si="16"/>
        <v>0</v>
      </c>
      <c r="J82" s="588">
        <f t="shared" si="16"/>
        <v>0</v>
      </c>
      <c r="K82" s="588">
        <f t="shared" si="16"/>
        <v>0</v>
      </c>
      <c r="L82" s="588">
        <f t="shared" si="16"/>
        <v>0</v>
      </c>
      <c r="M82" s="588">
        <f t="shared" si="16"/>
        <v>0</v>
      </c>
      <c r="N82" s="588">
        <f t="shared" si="16"/>
        <v>0</v>
      </c>
      <c r="O82" s="588">
        <f t="shared" si="16"/>
        <v>0</v>
      </c>
      <c r="P82" s="588">
        <f t="shared" si="16"/>
        <v>0</v>
      </c>
      <c r="Q82" s="588">
        <f t="shared" si="16"/>
        <v>0</v>
      </c>
      <c r="R82" s="592">
        <f t="shared" si="16"/>
        <v>0</v>
      </c>
      <c r="AA82" s="248"/>
      <c r="AB82" s="248"/>
      <c r="AC82" s="248"/>
      <c r="AD82" s="248"/>
      <c r="AE82" s="248"/>
      <c r="AF82" s="248"/>
      <c r="AG82" s="248"/>
      <c r="AH82" s="248"/>
      <c r="AI82" s="248"/>
      <c r="AJ82" s="248"/>
      <c r="AK82" s="248"/>
      <c r="AL82" s="248"/>
      <c r="AM82" s="248"/>
      <c r="AN82" s="248"/>
      <c r="AO82" s="248"/>
      <c r="AP82" s="248"/>
      <c r="AQ82" s="248"/>
      <c r="AR82" s="248"/>
      <c r="AS82" s="248"/>
    </row>
    <row r="83" spans="1:45" s="10" customFormat="1" ht="15.75" thickBot="1">
      <c r="A83" s="146"/>
      <c r="B83" s="99" t="s">
        <v>15</v>
      </c>
      <c r="C83" s="593">
        <f t="shared" ref="C83:R83" si="17">IF(OR(C19=0,C41=0),0,C41/C19)</f>
        <v>0</v>
      </c>
      <c r="D83" s="594">
        <f t="shared" si="17"/>
        <v>0</v>
      </c>
      <c r="E83" s="594">
        <f t="shared" si="17"/>
        <v>0</v>
      </c>
      <c r="F83" s="594">
        <f t="shared" si="17"/>
        <v>0</v>
      </c>
      <c r="G83" s="594">
        <f t="shared" si="17"/>
        <v>0</v>
      </c>
      <c r="H83" s="594">
        <f t="shared" si="17"/>
        <v>0</v>
      </c>
      <c r="I83" s="594">
        <f t="shared" si="17"/>
        <v>0</v>
      </c>
      <c r="J83" s="594">
        <f t="shared" si="17"/>
        <v>0</v>
      </c>
      <c r="K83" s="594">
        <f t="shared" si="17"/>
        <v>0</v>
      </c>
      <c r="L83" s="594">
        <f t="shared" si="17"/>
        <v>0</v>
      </c>
      <c r="M83" s="594">
        <f t="shared" si="17"/>
        <v>0</v>
      </c>
      <c r="N83" s="594">
        <f t="shared" si="17"/>
        <v>0</v>
      </c>
      <c r="O83" s="594">
        <f t="shared" si="17"/>
        <v>0</v>
      </c>
      <c r="P83" s="594">
        <f t="shared" si="17"/>
        <v>0</v>
      </c>
      <c r="Q83" s="594">
        <f t="shared" si="17"/>
        <v>0</v>
      </c>
      <c r="R83" s="595">
        <f t="shared" si="17"/>
        <v>0</v>
      </c>
      <c r="AA83" s="248"/>
      <c r="AB83" s="248"/>
      <c r="AC83" s="248"/>
      <c r="AD83" s="248"/>
      <c r="AE83" s="248"/>
      <c r="AF83" s="248"/>
      <c r="AG83" s="248"/>
      <c r="AH83" s="248"/>
      <c r="AI83" s="248"/>
      <c r="AJ83" s="248"/>
      <c r="AK83" s="248"/>
      <c r="AL83" s="248"/>
      <c r="AM83" s="248"/>
      <c r="AN83" s="248"/>
      <c r="AO83" s="248"/>
      <c r="AP83" s="248"/>
      <c r="AQ83" s="248"/>
      <c r="AR83" s="248"/>
      <c r="AS83" s="248"/>
    </row>
    <row r="84" spans="1:45" s="10" customFormat="1" ht="15.75" thickBot="1">
      <c r="A84" s="146"/>
      <c r="B84" s="317" t="s">
        <v>225</v>
      </c>
      <c r="C84" s="318">
        <f>AVERAGE(C72:C83)</f>
        <v>0</v>
      </c>
      <c r="D84" s="319">
        <f t="shared" ref="D84:R84" si="18">AVERAGE(D72:D83)</f>
        <v>0</v>
      </c>
      <c r="E84" s="319">
        <f>AVERAGE(E72:E83)</f>
        <v>0</v>
      </c>
      <c r="F84" s="319">
        <f>AVERAGE(F72:F83)</f>
        <v>0</v>
      </c>
      <c r="G84" s="319">
        <f>AVERAGE(G72:G83)</f>
        <v>0</v>
      </c>
      <c r="H84" s="319">
        <f t="shared" si="18"/>
        <v>0</v>
      </c>
      <c r="I84" s="319">
        <f>AVERAGE(I72:I83)</f>
        <v>0</v>
      </c>
      <c r="J84" s="711">
        <f t="shared" ref="J84:N84" si="19">AVERAGE(J72:J83)</f>
        <v>0</v>
      </c>
      <c r="K84" s="711">
        <f t="shared" si="19"/>
        <v>0</v>
      </c>
      <c r="L84" s="711">
        <f t="shared" si="19"/>
        <v>0</v>
      </c>
      <c r="M84" s="711">
        <f t="shared" si="19"/>
        <v>0</v>
      </c>
      <c r="N84" s="711">
        <f t="shared" si="19"/>
        <v>0</v>
      </c>
      <c r="O84" s="319">
        <f t="shared" si="18"/>
        <v>0</v>
      </c>
      <c r="P84" s="319">
        <f t="shared" si="18"/>
        <v>0</v>
      </c>
      <c r="Q84" s="319">
        <f t="shared" si="18"/>
        <v>0</v>
      </c>
      <c r="R84" s="320">
        <f t="shared" si="18"/>
        <v>0</v>
      </c>
      <c r="AA84" s="248"/>
      <c r="AB84" s="248"/>
      <c r="AC84" s="248"/>
      <c r="AD84" s="248"/>
      <c r="AE84" s="248"/>
      <c r="AF84" s="248"/>
      <c r="AG84" s="248"/>
      <c r="AH84" s="248"/>
      <c r="AI84" s="248"/>
      <c r="AJ84" s="248"/>
      <c r="AK84" s="248"/>
      <c r="AL84" s="248"/>
      <c r="AM84" s="248"/>
      <c r="AN84" s="248"/>
      <c r="AO84" s="248"/>
      <c r="AP84" s="248"/>
      <c r="AQ84" s="248"/>
      <c r="AR84" s="248"/>
      <c r="AS84" s="248"/>
    </row>
    <row r="85" spans="1:45" s="10" customFormat="1">
      <c r="A85" s="146"/>
      <c r="B85" s="1190" t="s">
        <v>226</v>
      </c>
      <c r="C85" s="800">
        <f>IF(C84=0,0,C72*Listes!C75+C73*Listes!C76+C74*Listes!C77+C75*Listes!C78+Listes!C79*C76+C77*Listes!C80+C78*Listes!C81+Listes!C82*C79+C80*Listes!C83+Listes!C84*C81+Listes!C85*C82+Listes!C86*C83)</f>
        <v>0</v>
      </c>
      <c r="D85" s="801">
        <f>IF(D84=0,0,D72*Listes!D75+D73*Listes!D76+D74*Listes!D77+D75*Listes!D78+Listes!D79*D76+D77*Listes!D80+D78*Listes!D81+Listes!D82*D79+D80*Listes!D83+Listes!D84*D81+Listes!D85*D82+Listes!D86*D83)</f>
        <v>0</v>
      </c>
      <c r="E85" s="801">
        <f>IF(E84=0,0,E72*Listes!E75+E73*Listes!E76+E74*Listes!E77+E75*Listes!E78+Listes!E79*E76+E77*Listes!E80+E78*Listes!E81+Listes!E82*E79+E80*Listes!E83+Listes!E84*E81+Listes!E85*E82+Listes!E86*E83)</f>
        <v>0</v>
      </c>
      <c r="F85" s="801">
        <f>IF(F84=0,0,F72*Listes!F75+F73*Listes!F76+F74*Listes!F77+F75*Listes!F78+Listes!F79*F76+F77*Listes!F80+F78*Listes!F81+Listes!F82*F79+F80*Listes!F83+Listes!F84*F81+Listes!F85*F82+Listes!F86*F83)</f>
        <v>0</v>
      </c>
      <c r="G85" s="801">
        <f>IF(G84=0,0,G72*Listes!G75+G73*Listes!G76+G74*Listes!G77+G75*Listes!G78+Listes!G79*G76+G77*Listes!G80+G78*Listes!G81+Listes!G82*G79+G80*Listes!G83+Listes!G84*G81+Listes!G85*G82+Listes!G86*G83)</f>
        <v>0</v>
      </c>
      <c r="H85" s="801">
        <f>IF(H84=0,0,H72*Listes!H75+H73*Listes!H76+H74*Listes!H77+H75*Listes!H78+Listes!H79*H76+H77*Listes!H80+H78*Listes!H81+Listes!H82*H79+H80*Listes!H83+Listes!H84*H81+Listes!H85*H82+Listes!H86*H83)</f>
        <v>0</v>
      </c>
      <c r="I85" s="801">
        <f>IF(I84=0,0,I72*Listes!I75+I73*Listes!I76+I74*Listes!I77+I75*Listes!I78+Listes!I79*I76+I77*Listes!I80+I78*Listes!I81+Listes!I82*I79+I80*Listes!I83+Listes!I84*I81+Listes!I85*I82+Listes!I86*I83)</f>
        <v>0</v>
      </c>
      <c r="J85" s="801">
        <f>IF(J84=0,0,J72*Listes!J75+J73*Listes!J76+J74*Listes!J77+J75*Listes!J78+Listes!J79*J76+J77*Listes!J80+J78*Listes!J81+Listes!J82*J79+J80*Listes!J83+Listes!J84*J81+Listes!J85*J82+Listes!J86*J83)</f>
        <v>0</v>
      </c>
      <c r="K85" s="801">
        <f>IF(K84=0,0,K72*Listes!K75+K73*Listes!K76+K74*Listes!K77+K75*Listes!K78+Listes!K79*K76+K77*Listes!K80+K78*Listes!K81+Listes!K82*K79+K80*Listes!K83+Listes!K84*K81+Listes!K85*K82+Listes!K86*K83)</f>
        <v>0</v>
      </c>
      <c r="L85" s="801">
        <f>IF(L84=0,0,L72*Listes!L75+L73*Listes!L76+L74*Listes!L77+L75*Listes!L78+Listes!L79*L76+L77*Listes!L80+L78*Listes!L81+Listes!L82*L79+L80*Listes!L83+Listes!L84*L81+Listes!L85*L82+Listes!L86*L83)</f>
        <v>0</v>
      </c>
      <c r="M85" s="801">
        <f>IF(M84=0,0,M72*Listes!M75+M73*Listes!M76+M74*Listes!M77+M75*Listes!M78+Listes!M79*M76+M77*Listes!M80+M78*Listes!M81+Listes!M82*M79+M80*Listes!M83+Listes!M84*M81+Listes!M85*M82+Listes!M86*M83)</f>
        <v>0</v>
      </c>
      <c r="N85" s="801">
        <f>IF(N84=0,0,N72*Listes!N75+N73*Listes!N76+N74*Listes!N77+N75*Listes!N78+Listes!N79*N76+N77*Listes!N80+N78*Listes!N81+Listes!N82*N79+N80*Listes!N83+Listes!N84*N81+Listes!N85*N82+Listes!N86*N83)</f>
        <v>0</v>
      </c>
      <c r="O85" s="801">
        <f>IF(O84=0,0,O72*Listes!O75+O73*Listes!O76+O74*Listes!O77+O75*Listes!O78+Listes!O79*O76+O77*Listes!O80+O78*Listes!O81+Listes!O82*O79+O80*Listes!O83+Listes!O84*O81+Listes!O85*O82+Listes!O86*O83)</f>
        <v>0</v>
      </c>
      <c r="P85" s="801">
        <f>IF(P84=0,0,P72*Listes!P75+P73*Listes!P76+P74*Listes!P77+P75*Listes!P78+Listes!P79*P76+P77*Listes!P80+P78*Listes!P81+Listes!P82*P79+P80*Listes!P83+Listes!P84*P81+Listes!P85*P82+Listes!P86*P83)</f>
        <v>0</v>
      </c>
      <c r="Q85" s="801">
        <f>IF(Q84=0,0,Q72*Listes!Q75+Q73*Listes!Q76+Q74*Listes!Q77+Q75*Listes!Q78+Listes!Q79*Q76+Q77*Listes!Q80+Q78*Listes!Q81+Listes!Q82*Q79+Q80*Listes!Q83+Listes!Q84*Q81+Listes!Q85*Q82+Listes!Q86*Q83)</f>
        <v>0</v>
      </c>
      <c r="R85" s="802">
        <f>IF(R84=0,0,R72*Listes!R75+R73*Listes!R76+R74*Listes!R77+R75*Listes!R78+Listes!R79*R76+R77*Listes!R80+R78*Listes!R81+Listes!R82*R79+R80*Listes!R83+Listes!R84*R81+Listes!R85*R82+Listes!R86*R83)</f>
        <v>0</v>
      </c>
      <c r="S85" s="200"/>
      <c r="T85" s="200"/>
      <c r="U85" s="200"/>
      <c r="V85" s="200"/>
    </row>
    <row r="86" spans="1:45" s="690" customFormat="1" ht="15.75" thickBot="1">
      <c r="A86" s="701"/>
      <c r="B86" s="1191"/>
      <c r="C86" s="803" t="str">
        <f>IF(C84=0," ",C72*Listes!C75+C73*Listes!C76+C74*Listes!C77+C75*Listes!C78+Listes!C79*C76+C77*Listes!C80+C78*Listes!C81+Listes!C82*C79+C80*Listes!C83+Listes!C84*C81+Listes!C85*C82+Listes!C86*C83)</f>
        <v xml:space="preserve"> </v>
      </c>
      <c r="D86" s="804" t="str">
        <f>IF(D84=0," ",D72*Listes!D75+D73*Listes!D76+D74*Listes!D77+D75*Listes!D78+Listes!D79*D76+D77*Listes!D80+D78*Listes!D81+Listes!D82*D79+D80*Listes!D83+Listes!D84*D81+Listes!D85*D82+Listes!D86*D83)</f>
        <v xml:space="preserve"> </v>
      </c>
      <c r="E86" s="804" t="str">
        <f>IF(E84=0," ",E72*Listes!E75+E73*Listes!E76+E74*Listes!E77+E75*Listes!E78+Listes!E79*E76+E77*Listes!E80+E78*Listes!E81+Listes!E82*E79+E80*Listes!E83+Listes!E84*E81+Listes!E85*E82+Listes!E86*E83)</f>
        <v xml:space="preserve"> </v>
      </c>
      <c r="F86" s="804" t="str">
        <f>IF(F84=0," ",F72*Listes!F75+F73*Listes!F76+F74*Listes!F77+F75*Listes!F78+Listes!F79*F76+F77*Listes!F80+F78*Listes!F81+Listes!F82*F79+F80*Listes!F83+Listes!F84*F81+Listes!F85*F82+Listes!F86*F83)</f>
        <v xml:space="preserve"> </v>
      </c>
      <c r="G86" s="804" t="str">
        <f>IF(G84=0," ",G72*Listes!G75+G73*Listes!G76+G74*Listes!G77+G75*Listes!G78+Listes!G79*G76+G77*Listes!G80+G78*Listes!G81+Listes!G82*G79+G80*Listes!G83+Listes!G84*G81+Listes!G85*G82+Listes!G86*G83)</f>
        <v xml:space="preserve"> </v>
      </c>
      <c r="H86" s="804" t="str">
        <f>IF(H84=0," ",H72*Listes!H75+H73*Listes!H76+H74*Listes!H77+H75*Listes!H78+Listes!H79*H76+H77*Listes!H80+H78*Listes!H81+Listes!H82*H79+H80*Listes!H83+Listes!H84*H81+Listes!H85*H82+Listes!H86*H83)</f>
        <v xml:space="preserve"> </v>
      </c>
      <c r="I86" s="804" t="str">
        <f>IF(I84=0," ",I72*Listes!I75+I73*Listes!I76+I74*Listes!I77+I75*Listes!I78+Listes!I79*I76+I77*Listes!I80+I78*Listes!I81+Listes!I82*I79+I80*Listes!I83+Listes!I84*I81+Listes!I85*I82+Listes!I86*I83)</f>
        <v xml:space="preserve"> </v>
      </c>
      <c r="J86" s="804" t="str">
        <f>IF(J84=0," ",J72*Listes!J75+J73*Listes!J76+J74*Listes!J77+J75*Listes!J78+Listes!J79*J76+J77*Listes!J80+J78*Listes!J81+Listes!J82*J79+J80*Listes!J83+Listes!J84*J81+Listes!J85*J82+Listes!J86*J83)</f>
        <v xml:space="preserve"> </v>
      </c>
      <c r="K86" s="804" t="str">
        <f>IF(K84=0," ",K72*Listes!K75+K73*Listes!K76+K74*Listes!K77+K75*Listes!K78+Listes!K79*K76+K77*Listes!K80+K78*Listes!K81+Listes!K82*K79+K80*Listes!K83+Listes!K84*K81+Listes!K85*K82+Listes!K86*K83)</f>
        <v xml:space="preserve"> </v>
      </c>
      <c r="L86" s="804" t="str">
        <f>IF(L84=0," ",L72*Listes!L75+L73*Listes!L76+L74*Listes!L77+L75*Listes!L78+Listes!L79*L76+L77*Listes!L80+L78*Listes!L81+Listes!L82*L79+L80*Listes!L83+Listes!L84*L81+Listes!L85*L82+Listes!L86*L83)</f>
        <v xml:space="preserve"> </v>
      </c>
      <c r="M86" s="804" t="str">
        <f>IF(M84=0," ",M72*Listes!M75+M73*Listes!M76+M74*Listes!M77+M75*Listes!M78+Listes!M79*M76+M77*Listes!M80+M78*Listes!M81+Listes!M82*M79+M80*Listes!M83+Listes!M84*M81+Listes!M85*M82+Listes!M86*M83)</f>
        <v xml:space="preserve"> </v>
      </c>
      <c r="N86" s="804" t="str">
        <f>IF(N84=0," ",N72*Listes!N75+N73*Listes!N76+N74*Listes!N77+N75*Listes!N78+Listes!N79*N76+N77*Listes!N80+N78*Listes!N81+Listes!N82*N79+N80*Listes!N83+Listes!N84*N81+Listes!N85*N82+Listes!N86*N83)</f>
        <v xml:space="preserve"> </v>
      </c>
      <c r="O86" s="804" t="str">
        <f>IF(O84=0," ",O72*Listes!O75+O73*Listes!O76+O74*Listes!O77+O75*Listes!O78+Listes!O79*O76+O77*Listes!O80+O78*Listes!O81+Listes!O82*O79+O80*Listes!O83+Listes!O84*O81+Listes!O85*O82+Listes!O86*O83)</f>
        <v xml:space="preserve"> </v>
      </c>
      <c r="P86" s="804" t="str">
        <f>IF(P84=0," ",P72*Listes!P75+P73*Listes!P76+P74*Listes!P77+P75*Listes!P78+Listes!P79*P76+P77*Listes!P80+P78*Listes!P81+Listes!P82*P79+P80*Listes!P83+Listes!P84*P81+Listes!P85*P82+Listes!P86*P83)</f>
        <v xml:space="preserve"> </v>
      </c>
      <c r="Q86" s="804" t="str">
        <f>IF(Q84=0," ",Q72*Listes!Q75+Q73*Listes!Q76+Q74*Listes!Q77+Q75*Listes!Q78+Listes!Q79*Q76+Q77*Listes!Q80+Q78*Listes!Q81+Listes!Q82*Q79+Q80*Listes!Q83+Listes!Q84*Q81+Listes!Q85*Q82+Listes!Q86*Q83)</f>
        <v xml:space="preserve"> </v>
      </c>
      <c r="R86" s="805" t="str">
        <f>IF(R84=0," ",R72*Listes!R75+R73*Listes!R76+R74*Listes!R77+R75*Listes!R78+Listes!R79*R76+R77*Listes!R80+R78*Listes!R81+Listes!R82*R79+R80*Listes!R83+Listes!R84*R81+Listes!R85*R82+Listes!R86*R83)</f>
        <v xml:space="preserve"> </v>
      </c>
      <c r="S86" s="705"/>
      <c r="T86" s="705"/>
      <c r="U86" s="705"/>
      <c r="V86" s="705"/>
    </row>
    <row r="87" spans="1:45" s="10" customFormat="1" ht="15.75" thickBot="1">
      <c r="A87" s="146"/>
      <c r="B87" s="730" t="s">
        <v>63</v>
      </c>
      <c r="C87" s="752" t="s">
        <v>16</v>
      </c>
      <c r="D87" s="753" t="e">
        <f>-(1-D85/C85)</f>
        <v>#DIV/0!</v>
      </c>
      <c r="E87" s="734" t="e">
        <f t="shared" ref="E87:R87" si="20">-(1-E85/D85)</f>
        <v>#DIV/0!</v>
      </c>
      <c r="F87" s="734" t="e">
        <f t="shared" si="20"/>
        <v>#DIV/0!</v>
      </c>
      <c r="G87" s="734" t="e">
        <f t="shared" si="20"/>
        <v>#DIV/0!</v>
      </c>
      <c r="H87" s="734" t="e">
        <f t="shared" si="20"/>
        <v>#DIV/0!</v>
      </c>
      <c r="I87" s="734" t="e">
        <f t="shared" si="20"/>
        <v>#DIV/0!</v>
      </c>
      <c r="J87" s="734" t="e">
        <f t="shared" si="20"/>
        <v>#DIV/0!</v>
      </c>
      <c r="K87" s="734" t="e">
        <f t="shared" si="20"/>
        <v>#DIV/0!</v>
      </c>
      <c r="L87" s="734" t="e">
        <f t="shared" si="20"/>
        <v>#DIV/0!</v>
      </c>
      <c r="M87" s="734" t="e">
        <f t="shared" si="20"/>
        <v>#DIV/0!</v>
      </c>
      <c r="N87" s="734" t="e">
        <f t="shared" si="20"/>
        <v>#DIV/0!</v>
      </c>
      <c r="O87" s="734" t="e">
        <f t="shared" si="20"/>
        <v>#DIV/0!</v>
      </c>
      <c r="P87" s="734" t="e">
        <f t="shared" si="20"/>
        <v>#DIV/0!</v>
      </c>
      <c r="Q87" s="734" t="e">
        <f t="shared" si="20"/>
        <v>#DIV/0!</v>
      </c>
      <c r="R87" s="735" t="e">
        <f t="shared" si="20"/>
        <v>#DIV/0!</v>
      </c>
      <c r="S87" s="200"/>
      <c r="T87" s="200"/>
      <c r="U87" s="200"/>
      <c r="V87" s="200"/>
    </row>
    <row r="88" spans="1:45" s="10" customFormat="1">
      <c r="A88" s="146"/>
      <c r="B88" s="740" t="s">
        <v>276</v>
      </c>
      <c r="C88" s="741" t="e">
        <f>2010+MATCH(TRUE,INDEX(C85:R85&gt;0,0),0)-1</f>
        <v>#N/A</v>
      </c>
      <c r="D88" s="749" t="e">
        <f ca="1">OFFSET(C71,14,MATCH(2010+MATCH(TRUE,INDEX(C85:R85&gt;0,0),0)-1,C71:R71,0)-1)</f>
        <v>#N/A</v>
      </c>
      <c r="E88" s="733"/>
      <c r="F88" s="699"/>
      <c r="G88" s="12"/>
      <c r="H88" s="12"/>
      <c r="I88" s="12"/>
      <c r="J88" s="12"/>
      <c r="K88" s="12"/>
      <c r="L88" s="12"/>
      <c r="M88" s="12"/>
      <c r="N88" s="12"/>
      <c r="O88" s="12"/>
      <c r="P88" s="12"/>
      <c r="Q88" s="12"/>
      <c r="R88" s="12"/>
      <c r="S88" s="200"/>
      <c r="T88" s="200"/>
      <c r="U88" s="200"/>
      <c r="V88" s="200"/>
    </row>
    <row r="89" spans="1:45" s="690" customFormat="1">
      <c r="A89" s="701"/>
      <c r="B89" s="743" t="s">
        <v>274</v>
      </c>
      <c r="C89" s="739" t="e">
        <f ca="1">OFFSET(C71,0,MATCH(2010+MATCH(TRUE,INDEX(C85:R85&gt;0,0),0)-1,C71:R71)+MATCH(0,INDIRECT(CELL("adresse",INDEX(C85:R85,0,MATCH(2010+MATCH(TRUE,INDEX(C85:R85&gt;0,0),0)-1,C71:R71)))):R85,0)-1-4)</f>
        <v>#N/A</v>
      </c>
      <c r="D89" s="750" t="e">
        <f ca="1">OFFSET(C85,0,MATCH(2010+MATCH(TRUE,INDEX(C85:R85&gt;0,0),0)-1,C71:R71)+MATCH(0,INDIRECT(CELL("adresse",INDEX(C85:R85,0,MATCH(2010+MATCH(TRUE,INDEX(C85:R85&gt;0,0),0)-1,C71:R71)))):R85,0)-1-4)</f>
        <v>#N/A</v>
      </c>
      <c r="E89" s="733"/>
      <c r="F89" s="699"/>
      <c r="G89" s="691"/>
      <c r="H89" s="691"/>
      <c r="I89" s="691"/>
      <c r="J89" s="691"/>
      <c r="K89" s="691"/>
      <c r="L89" s="691"/>
      <c r="M89" s="691"/>
      <c r="N89" s="691"/>
      <c r="O89" s="691"/>
      <c r="P89" s="691"/>
      <c r="Q89" s="691"/>
      <c r="R89" s="691"/>
      <c r="S89" s="705"/>
      <c r="T89" s="705"/>
      <c r="U89" s="705"/>
      <c r="V89" s="705"/>
    </row>
    <row r="90" spans="1:45" s="690" customFormat="1">
      <c r="A90" s="701"/>
      <c r="B90" s="743" t="s">
        <v>275</v>
      </c>
      <c r="C90" s="739" t="e">
        <f ca="1">OFFSET(C71,0,MATCH(2010+MATCH(TRUE,INDEX(C85:R85&gt;0,0),0)-1,C71:R71)+MATCH(0,INDIRECT(CELL("adresse",INDEX(C85:R85,0,MATCH(2010+MATCH(TRUE,INDEX(C85:R85&gt;0,0),0)-1,C71:R71)))):R85,0)-1-3)</f>
        <v>#N/A</v>
      </c>
      <c r="D90" s="750" t="e">
        <f ca="1">OFFSET(C85,0,MATCH(2010+MATCH(TRUE,INDEX(C85:R85&gt;0,0),0)-1,C71:R71)+MATCH(0,INDIRECT(CELL("adresse",INDEX(C85:R85,0,MATCH(2010+MATCH(TRUE,INDEX(C85:R85&gt;0,0),0)-1,C71:R71)))):R85,0)-1-3)</f>
        <v>#N/A</v>
      </c>
      <c r="E90" s="733"/>
      <c r="F90" s="699"/>
      <c r="G90" s="691"/>
      <c r="H90" s="691"/>
      <c r="I90" s="691"/>
      <c r="J90" s="691"/>
      <c r="K90" s="691"/>
      <c r="L90" s="691"/>
      <c r="M90" s="691"/>
      <c r="N90" s="691"/>
      <c r="O90" s="691"/>
      <c r="P90" s="691"/>
      <c r="Q90" s="691"/>
      <c r="R90" s="691"/>
      <c r="S90" s="705"/>
      <c r="T90" s="705"/>
      <c r="U90" s="705"/>
      <c r="V90" s="705"/>
    </row>
    <row r="91" spans="1:45" s="690" customFormat="1" ht="15.75" thickBot="1">
      <c r="A91" s="701"/>
      <c r="B91" s="745" t="s">
        <v>277</v>
      </c>
      <c r="C91" s="746" t="e">
        <f ca="1">OFFSET(C71,0,MATCH(2010+MATCH(TRUE,INDEX(C85:R85&gt;0,0),0)-1,C71:R71)+MATCH(0,INDIRECT(CELL("adresse",INDEX(C85:R85,0,MATCH(2010+MATCH(TRUE,INDEX(C85:R85&gt;0,0),0)-1,C71:R71)))):R85,0)-1-2)</f>
        <v>#N/A</v>
      </c>
      <c r="D91" s="751" t="e">
        <f ca="1">OFFSET(C85,0,MATCH(2010+MATCH(TRUE,INDEX(C85:R85&gt;0,0),0)-1,C71:R71)+MATCH(0,INDIRECT(CELL("adresse",INDEX(C85:R85,0,MATCH(2010+MATCH(TRUE,INDEX(C85:R85&gt;0,0),0)-1,C71:R71)))):R85,0)-1-2)</f>
        <v>#N/A</v>
      </c>
      <c r="E91" s="733"/>
      <c r="F91" s="699"/>
      <c r="G91" s="691"/>
      <c r="H91" s="691"/>
      <c r="I91" s="691"/>
      <c r="J91" s="691"/>
      <c r="K91" s="691"/>
      <c r="L91" s="691"/>
      <c r="M91" s="691"/>
      <c r="N91" s="691"/>
      <c r="O91" s="691"/>
      <c r="P91" s="691"/>
      <c r="Q91" s="691"/>
      <c r="R91" s="691"/>
      <c r="S91" s="705"/>
      <c r="T91" s="705"/>
      <c r="U91" s="705"/>
      <c r="V91" s="705"/>
    </row>
    <row r="92" spans="1:45" s="10" customFormat="1" ht="32.25" customHeight="1">
      <c r="A92" s="146"/>
      <c r="B92" s="1187" t="s">
        <v>75</v>
      </c>
      <c r="C92" s="1188"/>
      <c r="D92" s="1188"/>
      <c r="E92" s="1129"/>
      <c r="F92" s="1129"/>
      <c r="G92" s="1129"/>
      <c r="H92" s="1129"/>
      <c r="I92" s="1129"/>
      <c r="J92" s="1129"/>
      <c r="K92" s="1129"/>
      <c r="L92" s="1129"/>
      <c r="M92" s="1129"/>
      <c r="N92" s="1129"/>
      <c r="O92" s="1129"/>
      <c r="P92" s="1129"/>
      <c r="Q92" s="1129"/>
      <c r="R92" s="1130"/>
    </row>
    <row r="93" spans="1:45" s="10" customFormat="1" ht="29.25" customHeight="1" thickBot="1">
      <c r="A93" s="146"/>
      <c r="B93" s="21"/>
      <c r="C93" s="146"/>
      <c r="D93" s="146"/>
      <c r="E93" s="146"/>
      <c r="F93" s="146"/>
      <c r="G93" s="146"/>
      <c r="H93" s="146"/>
      <c r="I93" s="146"/>
      <c r="J93" s="146"/>
      <c r="K93" s="146"/>
      <c r="L93" s="146"/>
      <c r="M93" s="146"/>
      <c r="N93" s="146"/>
      <c r="O93" s="146"/>
      <c r="P93" s="146"/>
      <c r="Q93" s="146"/>
      <c r="R93" s="146"/>
    </row>
    <row r="94" spans="1:45" s="10" customFormat="1" ht="29.25" customHeight="1" thickBot="1">
      <c r="A94" s="12"/>
      <c r="B94" s="1150" t="s">
        <v>240</v>
      </c>
      <c r="C94" s="1151"/>
      <c r="D94" s="1151"/>
      <c r="E94" s="1151"/>
      <c r="F94" s="1151"/>
      <c r="G94" s="1151"/>
      <c r="H94" s="1151"/>
      <c r="I94" s="1151"/>
      <c r="J94" s="1151"/>
      <c r="K94" s="1151"/>
      <c r="L94" s="1151"/>
      <c r="M94" s="1151"/>
      <c r="N94" s="1151"/>
      <c r="O94" s="1151"/>
      <c r="P94" s="1151"/>
      <c r="Q94" s="1151"/>
      <c r="R94" s="1152"/>
    </row>
    <row r="95" spans="1:45" s="10" customFormat="1">
      <c r="A95" s="146"/>
      <c r="B95" s="21"/>
      <c r="C95" s="146"/>
      <c r="D95" s="146"/>
      <c r="E95" s="146"/>
      <c r="F95" s="146"/>
      <c r="G95" s="146"/>
      <c r="H95" s="146"/>
      <c r="I95" s="146"/>
      <c r="J95" s="146"/>
      <c r="K95" s="146"/>
      <c r="L95" s="146"/>
      <c r="M95" s="146"/>
      <c r="N95" s="146"/>
      <c r="O95" s="146"/>
      <c r="P95" s="146"/>
      <c r="Q95" s="146"/>
      <c r="R95" s="146"/>
    </row>
    <row r="96" spans="1:45" s="10" customFormat="1" ht="15.75">
      <c r="A96" s="146"/>
      <c r="B96" s="1189" t="s">
        <v>266</v>
      </c>
      <c r="C96" s="1100"/>
      <c r="D96" s="1100"/>
      <c r="E96" s="1100"/>
      <c r="F96" s="1100"/>
      <c r="G96" s="1100"/>
      <c r="H96" s="1100"/>
      <c r="I96" s="1100"/>
      <c r="J96" s="1100"/>
      <c r="K96" s="1100"/>
      <c r="L96" s="1100"/>
      <c r="M96" s="1100"/>
      <c r="N96" s="1100"/>
      <c r="O96" s="1100"/>
      <c r="P96" s="1100"/>
      <c r="Q96" s="1100"/>
      <c r="R96" s="1101"/>
    </row>
    <row r="97" spans="1:18" s="10" customFormat="1" ht="15.75" thickBot="1">
      <c r="A97" s="146"/>
      <c r="B97" s="19"/>
      <c r="C97" s="12"/>
      <c r="D97" s="12"/>
      <c r="E97" s="12"/>
      <c r="F97" s="12"/>
      <c r="G97" s="12"/>
      <c r="H97" s="12"/>
      <c r="I97" s="12"/>
      <c r="J97" s="12"/>
      <c r="K97" s="12"/>
      <c r="L97" s="12"/>
      <c r="M97" s="12"/>
      <c r="N97" s="12"/>
      <c r="O97" s="12"/>
      <c r="P97" s="12"/>
      <c r="Q97" s="12"/>
      <c r="R97" s="12"/>
    </row>
    <row r="98" spans="1:18" s="10" customFormat="1" ht="15.75" thickBot="1">
      <c r="A98" s="146"/>
      <c r="B98" s="1147" t="s">
        <v>53</v>
      </c>
      <c r="C98" s="1148"/>
      <c r="D98" s="1148"/>
      <c r="E98" s="1148"/>
      <c r="F98" s="1148"/>
      <c r="G98" s="1148"/>
      <c r="H98" s="1148"/>
      <c r="I98" s="1148"/>
      <c r="J98" s="1148"/>
      <c r="K98" s="1148"/>
      <c r="L98" s="1148"/>
      <c r="M98" s="1148"/>
      <c r="N98" s="1148"/>
      <c r="O98" s="1148"/>
      <c r="P98" s="1148"/>
      <c r="Q98" s="1148"/>
      <c r="R98" s="1149"/>
    </row>
    <row r="99" spans="1:18" s="10" customFormat="1" ht="15.75" thickBot="1">
      <c r="A99" s="146"/>
      <c r="B99" s="54" t="s">
        <v>44</v>
      </c>
      <c r="C99" s="161">
        <v>2010</v>
      </c>
      <c r="D99" s="162">
        <v>2011</v>
      </c>
      <c r="E99" s="162">
        <v>2012</v>
      </c>
      <c r="F99" s="162">
        <v>2013</v>
      </c>
      <c r="G99" s="162">
        <v>2014</v>
      </c>
      <c r="H99" s="162">
        <v>2015</v>
      </c>
      <c r="I99" s="162">
        <v>2016</v>
      </c>
      <c r="J99" s="162">
        <v>2017</v>
      </c>
      <c r="K99" s="162">
        <v>2018</v>
      </c>
      <c r="L99" s="162">
        <v>2019</v>
      </c>
      <c r="M99" s="162">
        <v>2020</v>
      </c>
      <c r="N99" s="162">
        <v>2021</v>
      </c>
      <c r="O99" s="162">
        <v>2022</v>
      </c>
      <c r="P99" s="162">
        <v>2023</v>
      </c>
      <c r="Q99" s="162">
        <v>2024</v>
      </c>
      <c r="R99" s="163">
        <v>2025</v>
      </c>
    </row>
    <row r="100" spans="1:18" s="10" customFormat="1">
      <c r="A100" s="146"/>
      <c r="B100" s="687" t="s">
        <v>4</v>
      </c>
      <c r="C100" s="725">
        <v>0</v>
      </c>
      <c r="D100" s="726">
        <v>0</v>
      </c>
      <c r="E100" s="726">
        <v>0</v>
      </c>
      <c r="F100" s="726">
        <v>0</v>
      </c>
      <c r="G100" s="726">
        <v>0</v>
      </c>
      <c r="H100" s="726">
        <v>0</v>
      </c>
      <c r="I100" s="726">
        <v>0</v>
      </c>
      <c r="J100" s="726">
        <v>0</v>
      </c>
      <c r="K100" s="726">
        <v>0</v>
      </c>
      <c r="L100" s="726">
        <v>0</v>
      </c>
      <c r="M100" s="726">
        <v>0</v>
      </c>
      <c r="N100" s="726">
        <v>0</v>
      </c>
      <c r="O100" s="726">
        <v>0</v>
      </c>
      <c r="P100" s="726">
        <v>0</v>
      </c>
      <c r="Q100" s="726">
        <v>0</v>
      </c>
      <c r="R100" s="722">
        <v>0</v>
      </c>
    </row>
    <row r="101" spans="1:18" s="10" customFormat="1">
      <c r="A101" s="146"/>
      <c r="B101" s="703" t="s">
        <v>5</v>
      </c>
      <c r="C101" s="719">
        <v>0</v>
      </c>
      <c r="D101" s="720">
        <v>0</v>
      </c>
      <c r="E101" s="720">
        <v>0</v>
      </c>
      <c r="F101" s="720">
        <v>0</v>
      </c>
      <c r="G101" s="720">
        <v>0</v>
      </c>
      <c r="H101" s="720">
        <v>0</v>
      </c>
      <c r="I101" s="720">
        <v>0</v>
      </c>
      <c r="J101" s="720">
        <v>0</v>
      </c>
      <c r="K101" s="720">
        <v>0</v>
      </c>
      <c r="L101" s="720">
        <v>0</v>
      </c>
      <c r="M101" s="720">
        <v>0</v>
      </c>
      <c r="N101" s="720">
        <v>0</v>
      </c>
      <c r="O101" s="720">
        <v>0</v>
      </c>
      <c r="P101" s="720">
        <v>0</v>
      </c>
      <c r="Q101" s="720">
        <v>0</v>
      </c>
      <c r="R101" s="723">
        <v>0</v>
      </c>
    </row>
    <row r="102" spans="1:18" s="10" customFormat="1">
      <c r="A102" s="146"/>
      <c r="B102" s="702" t="s">
        <v>6</v>
      </c>
      <c r="C102" s="719">
        <v>0</v>
      </c>
      <c r="D102" s="720">
        <v>0</v>
      </c>
      <c r="E102" s="720">
        <v>0</v>
      </c>
      <c r="F102" s="720">
        <v>0</v>
      </c>
      <c r="G102" s="720">
        <v>0</v>
      </c>
      <c r="H102" s="720">
        <v>0</v>
      </c>
      <c r="I102" s="720">
        <v>0</v>
      </c>
      <c r="J102" s="720">
        <v>0</v>
      </c>
      <c r="K102" s="720">
        <v>0</v>
      </c>
      <c r="L102" s="720">
        <v>0</v>
      </c>
      <c r="M102" s="720">
        <v>0</v>
      </c>
      <c r="N102" s="720">
        <v>0</v>
      </c>
      <c r="O102" s="720">
        <v>0</v>
      </c>
      <c r="P102" s="720">
        <v>0</v>
      </c>
      <c r="Q102" s="720">
        <v>0</v>
      </c>
      <c r="R102" s="723">
        <v>0</v>
      </c>
    </row>
    <row r="103" spans="1:18" s="10" customFormat="1">
      <c r="A103" s="146"/>
      <c r="B103" s="702" t="s">
        <v>7</v>
      </c>
      <c r="C103" s="719">
        <v>0</v>
      </c>
      <c r="D103" s="720">
        <v>0</v>
      </c>
      <c r="E103" s="720">
        <v>0</v>
      </c>
      <c r="F103" s="720">
        <v>0</v>
      </c>
      <c r="G103" s="720">
        <v>0</v>
      </c>
      <c r="H103" s="720">
        <v>0</v>
      </c>
      <c r="I103" s="720">
        <v>0</v>
      </c>
      <c r="J103" s="720">
        <v>0</v>
      </c>
      <c r="K103" s="720">
        <v>0</v>
      </c>
      <c r="L103" s="720">
        <v>0</v>
      </c>
      <c r="M103" s="720">
        <v>0</v>
      </c>
      <c r="N103" s="720">
        <v>0</v>
      </c>
      <c r="O103" s="720">
        <v>0</v>
      </c>
      <c r="P103" s="720">
        <v>0</v>
      </c>
      <c r="Q103" s="720">
        <v>0</v>
      </c>
      <c r="R103" s="723">
        <v>0</v>
      </c>
    </row>
    <row r="104" spans="1:18" s="10" customFormat="1">
      <c r="A104" s="146"/>
      <c r="B104" s="702" t="s">
        <v>8</v>
      </c>
      <c r="C104" s="719">
        <v>0</v>
      </c>
      <c r="D104" s="720">
        <v>0</v>
      </c>
      <c r="E104" s="720">
        <v>0</v>
      </c>
      <c r="F104" s="720">
        <v>0</v>
      </c>
      <c r="G104" s="720">
        <v>0</v>
      </c>
      <c r="H104" s="720">
        <v>0</v>
      </c>
      <c r="I104" s="720">
        <v>0</v>
      </c>
      <c r="J104" s="720">
        <v>0</v>
      </c>
      <c r="K104" s="720">
        <v>0</v>
      </c>
      <c r="L104" s="720">
        <v>0</v>
      </c>
      <c r="M104" s="720">
        <v>0</v>
      </c>
      <c r="N104" s="720">
        <v>0</v>
      </c>
      <c r="O104" s="720">
        <v>0</v>
      </c>
      <c r="P104" s="720">
        <v>0</v>
      </c>
      <c r="Q104" s="720">
        <v>0</v>
      </c>
      <c r="R104" s="723">
        <v>0</v>
      </c>
    </row>
    <row r="105" spans="1:18" s="10" customFormat="1">
      <c r="A105" s="146"/>
      <c r="B105" s="702" t="s">
        <v>9</v>
      </c>
      <c r="C105" s="719">
        <v>0</v>
      </c>
      <c r="D105" s="720">
        <v>0</v>
      </c>
      <c r="E105" s="720">
        <v>0</v>
      </c>
      <c r="F105" s="720">
        <v>0</v>
      </c>
      <c r="G105" s="720">
        <v>0</v>
      </c>
      <c r="H105" s="720">
        <v>0</v>
      </c>
      <c r="I105" s="720">
        <v>0</v>
      </c>
      <c r="J105" s="720">
        <v>0</v>
      </c>
      <c r="K105" s="720">
        <v>0</v>
      </c>
      <c r="L105" s="720">
        <v>0</v>
      </c>
      <c r="M105" s="720">
        <v>0</v>
      </c>
      <c r="N105" s="720">
        <v>0</v>
      </c>
      <c r="O105" s="720">
        <v>0</v>
      </c>
      <c r="P105" s="720">
        <v>0</v>
      </c>
      <c r="Q105" s="720">
        <v>0</v>
      </c>
      <c r="R105" s="723">
        <v>0</v>
      </c>
    </row>
    <row r="106" spans="1:18" s="10" customFormat="1">
      <c r="A106" s="146"/>
      <c r="B106" s="702" t="s">
        <v>10</v>
      </c>
      <c r="C106" s="719">
        <v>0</v>
      </c>
      <c r="D106" s="720">
        <v>0</v>
      </c>
      <c r="E106" s="720">
        <v>0</v>
      </c>
      <c r="F106" s="720">
        <v>0</v>
      </c>
      <c r="G106" s="720">
        <v>0</v>
      </c>
      <c r="H106" s="720">
        <v>0</v>
      </c>
      <c r="I106" s="720">
        <v>0</v>
      </c>
      <c r="J106" s="720">
        <v>0</v>
      </c>
      <c r="K106" s="720">
        <v>0</v>
      </c>
      <c r="L106" s="720">
        <v>0</v>
      </c>
      <c r="M106" s="720">
        <v>0</v>
      </c>
      <c r="N106" s="720">
        <v>0</v>
      </c>
      <c r="O106" s="720">
        <v>0</v>
      </c>
      <c r="P106" s="720">
        <v>0</v>
      </c>
      <c r="Q106" s="720">
        <v>0</v>
      </c>
      <c r="R106" s="723">
        <v>0</v>
      </c>
    </row>
    <row r="107" spans="1:18" s="10" customFormat="1">
      <c r="A107" s="146"/>
      <c r="B107" s="702" t="s">
        <v>11</v>
      </c>
      <c r="C107" s="719">
        <v>0</v>
      </c>
      <c r="D107" s="720">
        <v>0</v>
      </c>
      <c r="E107" s="720">
        <v>0</v>
      </c>
      <c r="F107" s="720">
        <v>0</v>
      </c>
      <c r="G107" s="720">
        <v>0</v>
      </c>
      <c r="H107" s="720">
        <v>0</v>
      </c>
      <c r="I107" s="720">
        <v>0</v>
      </c>
      <c r="J107" s="720">
        <v>0</v>
      </c>
      <c r="K107" s="720">
        <v>0</v>
      </c>
      <c r="L107" s="720">
        <v>0</v>
      </c>
      <c r="M107" s="720">
        <v>0</v>
      </c>
      <c r="N107" s="720">
        <v>0</v>
      </c>
      <c r="O107" s="720">
        <v>0</v>
      </c>
      <c r="P107" s="720">
        <v>0</v>
      </c>
      <c r="Q107" s="720">
        <v>0</v>
      </c>
      <c r="R107" s="723">
        <v>0</v>
      </c>
    </row>
    <row r="108" spans="1:18" s="10" customFormat="1">
      <c r="A108" s="146"/>
      <c r="B108" s="702" t="s">
        <v>12</v>
      </c>
      <c r="C108" s="719">
        <v>0</v>
      </c>
      <c r="D108" s="720">
        <v>0</v>
      </c>
      <c r="E108" s="720">
        <v>0</v>
      </c>
      <c r="F108" s="720">
        <v>0</v>
      </c>
      <c r="G108" s="720">
        <v>0</v>
      </c>
      <c r="H108" s="720">
        <v>0</v>
      </c>
      <c r="I108" s="720">
        <v>0</v>
      </c>
      <c r="J108" s="720">
        <v>0</v>
      </c>
      <c r="K108" s="720">
        <v>0</v>
      </c>
      <c r="L108" s="720">
        <v>0</v>
      </c>
      <c r="M108" s="720">
        <v>0</v>
      </c>
      <c r="N108" s="720">
        <v>0</v>
      </c>
      <c r="O108" s="720">
        <v>0</v>
      </c>
      <c r="P108" s="720">
        <v>0</v>
      </c>
      <c r="Q108" s="720">
        <v>0</v>
      </c>
      <c r="R108" s="723">
        <v>0</v>
      </c>
    </row>
    <row r="109" spans="1:18" s="10" customFormat="1">
      <c r="A109" s="146"/>
      <c r="B109" s="702" t="s">
        <v>13</v>
      </c>
      <c r="C109" s="719">
        <v>0</v>
      </c>
      <c r="D109" s="720">
        <v>0</v>
      </c>
      <c r="E109" s="720">
        <v>0</v>
      </c>
      <c r="F109" s="720">
        <v>0</v>
      </c>
      <c r="G109" s="720">
        <v>0</v>
      </c>
      <c r="H109" s="720">
        <v>0</v>
      </c>
      <c r="I109" s="720">
        <v>0</v>
      </c>
      <c r="J109" s="720">
        <v>0</v>
      </c>
      <c r="K109" s="720">
        <v>0</v>
      </c>
      <c r="L109" s="720">
        <v>0</v>
      </c>
      <c r="M109" s="720">
        <v>0</v>
      </c>
      <c r="N109" s="720">
        <v>0</v>
      </c>
      <c r="O109" s="720">
        <v>0</v>
      </c>
      <c r="P109" s="720">
        <v>0</v>
      </c>
      <c r="Q109" s="720">
        <v>0</v>
      </c>
      <c r="R109" s="723">
        <v>0</v>
      </c>
    </row>
    <row r="110" spans="1:18" s="10" customFormat="1">
      <c r="A110" s="146"/>
      <c r="B110" s="702" t="s">
        <v>14</v>
      </c>
      <c r="C110" s="719">
        <v>0</v>
      </c>
      <c r="D110" s="720">
        <v>0</v>
      </c>
      <c r="E110" s="720">
        <v>0</v>
      </c>
      <c r="F110" s="720">
        <v>0</v>
      </c>
      <c r="G110" s="720">
        <v>0</v>
      </c>
      <c r="H110" s="720">
        <v>0</v>
      </c>
      <c r="I110" s="720">
        <v>0</v>
      </c>
      <c r="J110" s="720">
        <v>0</v>
      </c>
      <c r="K110" s="720">
        <v>0</v>
      </c>
      <c r="L110" s="720">
        <v>0</v>
      </c>
      <c r="M110" s="720">
        <v>0</v>
      </c>
      <c r="N110" s="720">
        <v>0</v>
      </c>
      <c r="O110" s="720">
        <v>0</v>
      </c>
      <c r="P110" s="720">
        <v>0</v>
      </c>
      <c r="Q110" s="720">
        <v>0</v>
      </c>
      <c r="R110" s="723">
        <v>0</v>
      </c>
    </row>
    <row r="111" spans="1:18" s="10" customFormat="1" ht="15.75" thickBot="1">
      <c r="A111" s="146"/>
      <c r="B111" s="704" t="s">
        <v>15</v>
      </c>
      <c r="C111" s="686">
        <v>0</v>
      </c>
      <c r="D111" s="727">
        <v>0</v>
      </c>
      <c r="E111" s="727">
        <v>0</v>
      </c>
      <c r="F111" s="727">
        <v>0</v>
      </c>
      <c r="G111" s="727">
        <v>0</v>
      </c>
      <c r="H111" s="727">
        <v>0</v>
      </c>
      <c r="I111" s="727">
        <v>0</v>
      </c>
      <c r="J111" s="727">
        <v>0</v>
      </c>
      <c r="K111" s="727">
        <v>0</v>
      </c>
      <c r="L111" s="727">
        <v>0</v>
      </c>
      <c r="M111" s="727">
        <v>0</v>
      </c>
      <c r="N111" s="727">
        <v>0</v>
      </c>
      <c r="O111" s="727">
        <v>0</v>
      </c>
      <c r="P111" s="727">
        <v>0</v>
      </c>
      <c r="Q111" s="727">
        <v>0</v>
      </c>
      <c r="R111" s="724">
        <v>0</v>
      </c>
    </row>
    <row r="112" spans="1:18" s="10" customFormat="1" ht="15.75" thickBot="1">
      <c r="A112" s="146"/>
      <c r="B112" s="19"/>
      <c r="C112" s="12"/>
      <c r="D112" s="12"/>
      <c r="E112" s="12"/>
      <c r="F112" s="12"/>
      <c r="G112" s="12"/>
      <c r="H112" s="12"/>
      <c r="I112" s="12"/>
      <c r="J112" s="12"/>
      <c r="K112" s="12"/>
      <c r="L112" s="12"/>
      <c r="M112" s="12"/>
      <c r="N112" s="12"/>
      <c r="O112" s="12"/>
      <c r="P112" s="12"/>
      <c r="Q112" s="12"/>
      <c r="R112" s="12"/>
    </row>
    <row r="113" spans="1:18" s="10" customFormat="1" ht="15.75" thickBot="1">
      <c r="A113" s="146"/>
      <c r="B113" s="1147" t="s">
        <v>38</v>
      </c>
      <c r="C113" s="1148"/>
      <c r="D113" s="1148"/>
      <c r="E113" s="1148"/>
      <c r="F113" s="1148"/>
      <c r="G113" s="1148"/>
      <c r="H113" s="1148"/>
      <c r="I113" s="1148"/>
      <c r="J113" s="1148"/>
      <c r="K113" s="1148"/>
      <c r="L113" s="1148"/>
      <c r="M113" s="1148"/>
      <c r="N113" s="1148"/>
      <c r="O113" s="1148"/>
      <c r="P113" s="1148"/>
      <c r="Q113" s="1148"/>
      <c r="R113" s="1149"/>
    </row>
    <row r="114" spans="1:18" s="10" customFormat="1" ht="15.75" thickBot="1">
      <c r="A114" s="146"/>
      <c r="B114" s="34" t="s">
        <v>45</v>
      </c>
      <c r="C114" s="143">
        <v>2010</v>
      </c>
      <c r="D114" s="144">
        <v>2011</v>
      </c>
      <c r="E114" s="144">
        <v>2012</v>
      </c>
      <c r="F114" s="144">
        <v>2013</v>
      </c>
      <c r="G114" s="144">
        <v>2014</v>
      </c>
      <c r="H114" s="144">
        <v>2015</v>
      </c>
      <c r="I114" s="144">
        <v>2016</v>
      </c>
      <c r="J114" s="144">
        <v>2017</v>
      </c>
      <c r="K114" s="144">
        <v>2018</v>
      </c>
      <c r="L114" s="144">
        <v>2019</v>
      </c>
      <c r="M114" s="144">
        <v>2020</v>
      </c>
      <c r="N114" s="144">
        <v>2021</v>
      </c>
      <c r="O114" s="144">
        <v>2022</v>
      </c>
      <c r="P114" s="144">
        <v>2023</v>
      </c>
      <c r="Q114" s="144">
        <v>2024</v>
      </c>
      <c r="R114" s="145">
        <v>2025</v>
      </c>
    </row>
    <row r="115" spans="1:18" s="10" customFormat="1">
      <c r="A115" s="146"/>
      <c r="B115" s="106" t="s">
        <v>4</v>
      </c>
      <c r="C115" s="197" t="str">
        <f>IF(OR(C101=0,C100=0),"",C101-C100)</f>
        <v/>
      </c>
      <c r="D115" s="197" t="str">
        <f t="shared" ref="D115:R125" si="21">IF(OR(D101=0,D100=0),"",D101-D100)</f>
        <v/>
      </c>
      <c r="E115" s="197" t="str">
        <f t="shared" si="21"/>
        <v/>
      </c>
      <c r="F115" s="197" t="str">
        <f t="shared" si="21"/>
        <v/>
      </c>
      <c r="G115" s="197" t="str">
        <f t="shared" si="21"/>
        <v/>
      </c>
      <c r="H115" s="197" t="str">
        <f t="shared" si="21"/>
        <v/>
      </c>
      <c r="I115" s="197" t="str">
        <f t="shared" si="21"/>
        <v/>
      </c>
      <c r="J115" s="197" t="str">
        <f t="shared" si="21"/>
        <v/>
      </c>
      <c r="K115" s="197" t="str">
        <f t="shared" si="21"/>
        <v/>
      </c>
      <c r="L115" s="197" t="str">
        <f t="shared" si="21"/>
        <v/>
      </c>
      <c r="M115" s="197" t="str">
        <f t="shared" si="21"/>
        <v/>
      </c>
      <c r="N115" s="197" t="str">
        <f t="shared" si="21"/>
        <v/>
      </c>
      <c r="O115" s="197" t="str">
        <f t="shared" si="21"/>
        <v/>
      </c>
      <c r="P115" s="197" t="str">
        <f t="shared" si="21"/>
        <v/>
      </c>
      <c r="Q115" s="197" t="str">
        <f t="shared" si="21"/>
        <v/>
      </c>
      <c r="R115" s="197" t="str">
        <f t="shared" si="21"/>
        <v/>
      </c>
    </row>
    <row r="116" spans="1:18" s="10" customFormat="1">
      <c r="A116" s="146"/>
      <c r="B116" s="107" t="s">
        <v>5</v>
      </c>
      <c r="C116" s="197" t="str">
        <f t="shared" ref="C116:Q125" si="22">IF(OR(C102=0,C101=0),"",C102-C101)</f>
        <v/>
      </c>
      <c r="D116" s="197" t="str">
        <f t="shared" si="22"/>
        <v/>
      </c>
      <c r="E116" s="197" t="str">
        <f t="shared" si="22"/>
        <v/>
      </c>
      <c r="F116" s="197" t="str">
        <f t="shared" si="22"/>
        <v/>
      </c>
      <c r="G116" s="197" t="str">
        <f t="shared" si="22"/>
        <v/>
      </c>
      <c r="H116" s="197" t="str">
        <f t="shared" si="22"/>
        <v/>
      </c>
      <c r="I116" s="197" t="str">
        <f t="shared" si="22"/>
        <v/>
      </c>
      <c r="J116" s="197" t="str">
        <f t="shared" si="22"/>
        <v/>
      </c>
      <c r="K116" s="197" t="str">
        <f t="shared" si="22"/>
        <v/>
      </c>
      <c r="L116" s="197" t="str">
        <f t="shared" si="22"/>
        <v/>
      </c>
      <c r="M116" s="197" t="str">
        <f t="shared" si="22"/>
        <v/>
      </c>
      <c r="N116" s="197" t="str">
        <f t="shared" si="22"/>
        <v/>
      </c>
      <c r="O116" s="197" t="str">
        <f t="shared" si="22"/>
        <v/>
      </c>
      <c r="P116" s="197" t="str">
        <f t="shared" si="22"/>
        <v/>
      </c>
      <c r="Q116" s="197" t="str">
        <f t="shared" si="22"/>
        <v/>
      </c>
      <c r="R116" s="197" t="str">
        <f t="shared" si="21"/>
        <v/>
      </c>
    </row>
    <row r="117" spans="1:18" s="10" customFormat="1">
      <c r="A117" s="146"/>
      <c r="B117" s="106" t="s">
        <v>6</v>
      </c>
      <c r="C117" s="197" t="str">
        <f t="shared" si="22"/>
        <v/>
      </c>
      <c r="D117" s="197" t="str">
        <f t="shared" si="22"/>
        <v/>
      </c>
      <c r="E117" s="197" t="str">
        <f t="shared" si="22"/>
        <v/>
      </c>
      <c r="F117" s="197" t="str">
        <f t="shared" si="22"/>
        <v/>
      </c>
      <c r="G117" s="197" t="str">
        <f t="shared" si="22"/>
        <v/>
      </c>
      <c r="H117" s="197" t="str">
        <f t="shared" si="22"/>
        <v/>
      </c>
      <c r="I117" s="197" t="str">
        <f t="shared" si="22"/>
        <v/>
      </c>
      <c r="J117" s="197" t="str">
        <f t="shared" si="22"/>
        <v/>
      </c>
      <c r="K117" s="197" t="str">
        <f t="shared" si="22"/>
        <v/>
      </c>
      <c r="L117" s="197" t="str">
        <f t="shared" si="22"/>
        <v/>
      </c>
      <c r="M117" s="197" t="str">
        <f t="shared" si="22"/>
        <v/>
      </c>
      <c r="N117" s="197" t="str">
        <f t="shared" si="22"/>
        <v/>
      </c>
      <c r="O117" s="197" t="str">
        <f t="shared" si="22"/>
        <v/>
      </c>
      <c r="P117" s="197" t="str">
        <f t="shared" si="22"/>
        <v/>
      </c>
      <c r="Q117" s="197" t="str">
        <f t="shared" si="22"/>
        <v/>
      </c>
      <c r="R117" s="197" t="str">
        <f t="shared" si="21"/>
        <v/>
      </c>
    </row>
    <row r="118" spans="1:18" s="10" customFormat="1">
      <c r="A118" s="146"/>
      <c r="B118" s="106" t="s">
        <v>7</v>
      </c>
      <c r="C118" s="197" t="str">
        <f t="shared" si="22"/>
        <v/>
      </c>
      <c r="D118" s="197" t="str">
        <f t="shared" si="22"/>
        <v/>
      </c>
      <c r="E118" s="197" t="str">
        <f t="shared" si="22"/>
        <v/>
      </c>
      <c r="F118" s="197" t="str">
        <f t="shared" si="22"/>
        <v/>
      </c>
      <c r="G118" s="197" t="str">
        <f t="shared" si="22"/>
        <v/>
      </c>
      <c r="H118" s="197" t="str">
        <f t="shared" si="22"/>
        <v/>
      </c>
      <c r="I118" s="197" t="str">
        <f t="shared" si="22"/>
        <v/>
      </c>
      <c r="J118" s="197" t="str">
        <f t="shared" si="22"/>
        <v/>
      </c>
      <c r="K118" s="197" t="str">
        <f t="shared" si="22"/>
        <v/>
      </c>
      <c r="L118" s="197" t="str">
        <f t="shared" si="22"/>
        <v/>
      </c>
      <c r="M118" s="197" t="str">
        <f t="shared" si="22"/>
        <v/>
      </c>
      <c r="N118" s="197" t="str">
        <f t="shared" si="22"/>
        <v/>
      </c>
      <c r="O118" s="197" t="str">
        <f t="shared" si="22"/>
        <v/>
      </c>
      <c r="P118" s="197" t="str">
        <f t="shared" si="22"/>
        <v/>
      </c>
      <c r="Q118" s="197" t="str">
        <f t="shared" si="22"/>
        <v/>
      </c>
      <c r="R118" s="197" t="str">
        <f t="shared" si="21"/>
        <v/>
      </c>
    </row>
    <row r="119" spans="1:18" s="10" customFormat="1">
      <c r="A119" s="146"/>
      <c r="B119" s="106" t="s">
        <v>8</v>
      </c>
      <c r="C119" s="197" t="str">
        <f t="shared" si="22"/>
        <v/>
      </c>
      <c r="D119" s="197" t="str">
        <f t="shared" si="22"/>
        <v/>
      </c>
      <c r="E119" s="197" t="str">
        <f t="shared" si="22"/>
        <v/>
      </c>
      <c r="F119" s="197" t="str">
        <f t="shared" si="22"/>
        <v/>
      </c>
      <c r="G119" s="197" t="str">
        <f t="shared" si="22"/>
        <v/>
      </c>
      <c r="H119" s="197" t="str">
        <f t="shared" si="22"/>
        <v/>
      </c>
      <c r="I119" s="197" t="str">
        <f t="shared" si="22"/>
        <v/>
      </c>
      <c r="J119" s="197" t="str">
        <f t="shared" si="22"/>
        <v/>
      </c>
      <c r="K119" s="197" t="str">
        <f t="shared" si="22"/>
        <v/>
      </c>
      <c r="L119" s="197" t="str">
        <f t="shared" si="22"/>
        <v/>
      </c>
      <c r="M119" s="197" t="str">
        <f t="shared" si="22"/>
        <v/>
      </c>
      <c r="N119" s="197" t="str">
        <f t="shared" si="22"/>
        <v/>
      </c>
      <c r="O119" s="197" t="str">
        <f t="shared" si="22"/>
        <v/>
      </c>
      <c r="P119" s="197" t="str">
        <f t="shared" si="22"/>
        <v/>
      </c>
      <c r="Q119" s="197" t="str">
        <f t="shared" si="22"/>
        <v/>
      </c>
      <c r="R119" s="197" t="str">
        <f t="shared" si="21"/>
        <v/>
      </c>
    </row>
    <row r="120" spans="1:18" s="10" customFormat="1">
      <c r="A120" s="146"/>
      <c r="B120" s="106" t="s">
        <v>9</v>
      </c>
      <c r="C120" s="197" t="str">
        <f t="shared" si="22"/>
        <v/>
      </c>
      <c r="D120" s="197" t="str">
        <f t="shared" si="22"/>
        <v/>
      </c>
      <c r="E120" s="197" t="str">
        <f t="shared" si="22"/>
        <v/>
      </c>
      <c r="F120" s="197" t="str">
        <f t="shared" si="22"/>
        <v/>
      </c>
      <c r="G120" s="197" t="str">
        <f t="shared" si="22"/>
        <v/>
      </c>
      <c r="H120" s="197" t="str">
        <f t="shared" si="22"/>
        <v/>
      </c>
      <c r="I120" s="197" t="str">
        <f t="shared" si="22"/>
        <v/>
      </c>
      <c r="J120" s="197" t="str">
        <f t="shared" si="22"/>
        <v/>
      </c>
      <c r="K120" s="197" t="str">
        <f t="shared" si="22"/>
        <v/>
      </c>
      <c r="L120" s="197" t="str">
        <f t="shared" si="22"/>
        <v/>
      </c>
      <c r="M120" s="197" t="str">
        <f t="shared" si="22"/>
        <v/>
      </c>
      <c r="N120" s="197" t="str">
        <f t="shared" si="22"/>
        <v/>
      </c>
      <c r="O120" s="197" t="str">
        <f t="shared" si="22"/>
        <v/>
      </c>
      <c r="P120" s="197" t="str">
        <f t="shared" si="22"/>
        <v/>
      </c>
      <c r="Q120" s="197" t="str">
        <f t="shared" si="22"/>
        <v/>
      </c>
      <c r="R120" s="197" t="str">
        <f t="shared" si="21"/>
        <v/>
      </c>
    </row>
    <row r="121" spans="1:18" s="10" customFormat="1">
      <c r="A121" s="146"/>
      <c r="B121" s="106" t="s">
        <v>10</v>
      </c>
      <c r="C121" s="197" t="str">
        <f t="shared" si="22"/>
        <v/>
      </c>
      <c r="D121" s="197" t="str">
        <f t="shared" si="22"/>
        <v/>
      </c>
      <c r="E121" s="197" t="str">
        <f t="shared" si="22"/>
        <v/>
      </c>
      <c r="F121" s="197" t="str">
        <f t="shared" si="22"/>
        <v/>
      </c>
      <c r="G121" s="197" t="str">
        <f t="shared" si="22"/>
        <v/>
      </c>
      <c r="H121" s="197" t="str">
        <f t="shared" si="22"/>
        <v/>
      </c>
      <c r="I121" s="197" t="str">
        <f t="shared" si="22"/>
        <v/>
      </c>
      <c r="J121" s="197" t="str">
        <f t="shared" si="22"/>
        <v/>
      </c>
      <c r="K121" s="197" t="str">
        <f t="shared" si="22"/>
        <v/>
      </c>
      <c r="L121" s="197" t="str">
        <f t="shared" si="22"/>
        <v/>
      </c>
      <c r="M121" s="197" t="str">
        <f t="shared" si="22"/>
        <v/>
      </c>
      <c r="N121" s="197" t="str">
        <f t="shared" si="22"/>
        <v/>
      </c>
      <c r="O121" s="197" t="str">
        <f t="shared" si="22"/>
        <v/>
      </c>
      <c r="P121" s="197" t="str">
        <f t="shared" si="22"/>
        <v/>
      </c>
      <c r="Q121" s="197" t="str">
        <f t="shared" si="22"/>
        <v/>
      </c>
      <c r="R121" s="197" t="str">
        <f t="shared" si="21"/>
        <v/>
      </c>
    </row>
    <row r="122" spans="1:18" s="10" customFormat="1">
      <c r="A122" s="146"/>
      <c r="B122" s="106" t="s">
        <v>11</v>
      </c>
      <c r="C122" s="197" t="str">
        <f t="shared" si="22"/>
        <v/>
      </c>
      <c r="D122" s="197" t="str">
        <f t="shared" si="22"/>
        <v/>
      </c>
      <c r="E122" s="197" t="str">
        <f t="shared" si="22"/>
        <v/>
      </c>
      <c r="F122" s="197" t="str">
        <f t="shared" si="22"/>
        <v/>
      </c>
      <c r="G122" s="197" t="str">
        <f t="shared" si="22"/>
        <v/>
      </c>
      <c r="H122" s="197" t="str">
        <f t="shared" si="22"/>
        <v/>
      </c>
      <c r="I122" s="197" t="str">
        <f t="shared" si="22"/>
        <v/>
      </c>
      <c r="J122" s="197" t="str">
        <f t="shared" si="22"/>
        <v/>
      </c>
      <c r="K122" s="197" t="str">
        <f t="shared" si="22"/>
        <v/>
      </c>
      <c r="L122" s="197" t="str">
        <f t="shared" si="22"/>
        <v/>
      </c>
      <c r="M122" s="197" t="str">
        <f t="shared" si="22"/>
        <v/>
      </c>
      <c r="N122" s="197" t="str">
        <f t="shared" si="22"/>
        <v/>
      </c>
      <c r="O122" s="197" t="str">
        <f t="shared" si="22"/>
        <v/>
      </c>
      <c r="P122" s="197" t="str">
        <f t="shared" si="22"/>
        <v/>
      </c>
      <c r="Q122" s="197" t="str">
        <f t="shared" si="22"/>
        <v/>
      </c>
      <c r="R122" s="197" t="str">
        <f t="shared" si="21"/>
        <v/>
      </c>
    </row>
    <row r="123" spans="1:18" s="10" customFormat="1">
      <c r="A123" s="146"/>
      <c r="B123" s="106" t="s">
        <v>12</v>
      </c>
      <c r="C123" s="197" t="str">
        <f t="shared" si="22"/>
        <v/>
      </c>
      <c r="D123" s="197" t="str">
        <f t="shared" si="22"/>
        <v/>
      </c>
      <c r="E123" s="197" t="str">
        <f t="shared" si="22"/>
        <v/>
      </c>
      <c r="F123" s="197" t="str">
        <f t="shared" si="22"/>
        <v/>
      </c>
      <c r="G123" s="197" t="str">
        <f t="shared" si="22"/>
        <v/>
      </c>
      <c r="H123" s="197" t="str">
        <f t="shared" si="22"/>
        <v/>
      </c>
      <c r="I123" s="197" t="str">
        <f t="shared" si="22"/>
        <v/>
      </c>
      <c r="J123" s="197" t="str">
        <f t="shared" si="22"/>
        <v/>
      </c>
      <c r="K123" s="197" t="str">
        <f t="shared" si="22"/>
        <v/>
      </c>
      <c r="L123" s="197" t="str">
        <f t="shared" si="22"/>
        <v/>
      </c>
      <c r="M123" s="197" t="str">
        <f t="shared" si="22"/>
        <v/>
      </c>
      <c r="N123" s="197" t="str">
        <f t="shared" si="22"/>
        <v/>
      </c>
      <c r="O123" s="197" t="str">
        <f t="shared" si="22"/>
        <v/>
      </c>
      <c r="P123" s="197" t="str">
        <f t="shared" si="22"/>
        <v/>
      </c>
      <c r="Q123" s="197" t="str">
        <f t="shared" si="22"/>
        <v/>
      </c>
      <c r="R123" s="197" t="str">
        <f t="shared" si="21"/>
        <v/>
      </c>
    </row>
    <row r="124" spans="1:18" s="10" customFormat="1">
      <c r="A124" s="146"/>
      <c r="B124" s="106" t="s">
        <v>13</v>
      </c>
      <c r="C124" s="197" t="str">
        <f t="shared" si="22"/>
        <v/>
      </c>
      <c r="D124" s="197" t="str">
        <f t="shared" si="22"/>
        <v/>
      </c>
      <c r="E124" s="197" t="str">
        <f t="shared" si="22"/>
        <v/>
      </c>
      <c r="F124" s="197" t="str">
        <f t="shared" si="22"/>
        <v/>
      </c>
      <c r="G124" s="197" t="str">
        <f t="shared" si="22"/>
        <v/>
      </c>
      <c r="H124" s="197" t="str">
        <f t="shared" si="22"/>
        <v/>
      </c>
      <c r="I124" s="197" t="str">
        <f t="shared" si="22"/>
        <v/>
      </c>
      <c r="J124" s="197" t="str">
        <f t="shared" si="22"/>
        <v/>
      </c>
      <c r="K124" s="197" t="str">
        <f t="shared" si="22"/>
        <v/>
      </c>
      <c r="L124" s="197" t="str">
        <f t="shared" si="22"/>
        <v/>
      </c>
      <c r="M124" s="197" t="str">
        <f t="shared" si="22"/>
        <v/>
      </c>
      <c r="N124" s="197" t="str">
        <f t="shared" si="22"/>
        <v/>
      </c>
      <c r="O124" s="197" t="str">
        <f t="shared" si="22"/>
        <v/>
      </c>
      <c r="P124" s="197" t="str">
        <f t="shared" si="22"/>
        <v/>
      </c>
      <c r="Q124" s="197" t="str">
        <f t="shared" si="22"/>
        <v/>
      </c>
      <c r="R124" s="197" t="str">
        <f t="shared" si="21"/>
        <v/>
      </c>
    </row>
    <row r="125" spans="1:18" s="10" customFormat="1">
      <c r="A125" s="146"/>
      <c r="B125" s="106" t="s">
        <v>14</v>
      </c>
      <c r="C125" s="197" t="str">
        <f t="shared" si="22"/>
        <v/>
      </c>
      <c r="D125" s="197" t="str">
        <f t="shared" si="22"/>
        <v/>
      </c>
      <c r="E125" s="197" t="str">
        <f t="shared" si="22"/>
        <v/>
      </c>
      <c r="F125" s="197" t="str">
        <f t="shared" si="22"/>
        <v/>
      </c>
      <c r="G125" s="197" t="str">
        <f t="shared" si="22"/>
        <v/>
      </c>
      <c r="H125" s="197" t="str">
        <f t="shared" si="22"/>
        <v/>
      </c>
      <c r="I125" s="197" t="str">
        <f t="shared" si="22"/>
        <v/>
      </c>
      <c r="J125" s="197" t="str">
        <f t="shared" si="22"/>
        <v/>
      </c>
      <c r="K125" s="197" t="str">
        <f t="shared" si="22"/>
        <v/>
      </c>
      <c r="L125" s="197" t="str">
        <f t="shared" si="22"/>
        <v/>
      </c>
      <c r="M125" s="197" t="str">
        <f t="shared" si="22"/>
        <v/>
      </c>
      <c r="N125" s="197" t="str">
        <f t="shared" si="22"/>
        <v/>
      </c>
      <c r="O125" s="197" t="str">
        <f t="shared" si="22"/>
        <v/>
      </c>
      <c r="P125" s="197" t="str">
        <f t="shared" si="22"/>
        <v/>
      </c>
      <c r="Q125" s="197" t="str">
        <f t="shared" si="22"/>
        <v/>
      </c>
      <c r="R125" s="197" t="str">
        <f t="shared" si="21"/>
        <v/>
      </c>
    </row>
    <row r="126" spans="1:18" s="10" customFormat="1" ht="15.75" thickBot="1">
      <c r="A126" s="146"/>
      <c r="B126" s="108" t="s">
        <v>15</v>
      </c>
      <c r="C126" s="197" t="str">
        <f>IF(OR(D100=0,C111=0),"",D100-C111)</f>
        <v/>
      </c>
      <c r="D126" s="197" t="str">
        <f t="shared" ref="D126:Q126" si="23">IF(OR(E100=0,D111=0),"",E100-D111)</f>
        <v/>
      </c>
      <c r="E126" s="197" t="str">
        <f t="shared" si="23"/>
        <v/>
      </c>
      <c r="F126" s="197" t="str">
        <f t="shared" si="23"/>
        <v/>
      </c>
      <c r="G126" s="197" t="str">
        <f t="shared" si="23"/>
        <v/>
      </c>
      <c r="H126" s="197" t="str">
        <f t="shared" si="23"/>
        <v/>
      </c>
      <c r="I126" s="197" t="str">
        <f t="shared" si="23"/>
        <v/>
      </c>
      <c r="J126" s="197" t="str">
        <f t="shared" si="23"/>
        <v/>
      </c>
      <c r="K126" s="197" t="str">
        <f t="shared" si="23"/>
        <v/>
      </c>
      <c r="L126" s="197" t="str">
        <f t="shared" si="23"/>
        <v/>
      </c>
      <c r="M126" s="197" t="str">
        <f t="shared" si="23"/>
        <v/>
      </c>
      <c r="N126" s="197" t="str">
        <f t="shared" si="23"/>
        <v/>
      </c>
      <c r="O126" s="197" t="str">
        <f t="shared" si="23"/>
        <v/>
      </c>
      <c r="P126" s="197" t="str">
        <f t="shared" si="23"/>
        <v/>
      </c>
      <c r="Q126" s="197" t="str">
        <f t="shared" si="23"/>
        <v/>
      </c>
      <c r="R126" s="215" t="s">
        <v>16</v>
      </c>
    </row>
    <row r="127" spans="1:18" s="10" customFormat="1" ht="15.75" thickBot="1">
      <c r="A127" s="146"/>
      <c r="B127" s="140" t="s">
        <v>60</v>
      </c>
      <c r="C127" s="115">
        <f t="shared" ref="C127:R127" si="24">SUM(C115:C126)</f>
        <v>0</v>
      </c>
      <c r="D127" s="115">
        <f t="shared" si="24"/>
        <v>0</v>
      </c>
      <c r="E127" s="115">
        <f t="shared" si="24"/>
        <v>0</v>
      </c>
      <c r="F127" s="115">
        <f t="shared" si="24"/>
        <v>0</v>
      </c>
      <c r="G127" s="115">
        <f t="shared" si="24"/>
        <v>0</v>
      </c>
      <c r="H127" s="115">
        <f t="shared" si="24"/>
        <v>0</v>
      </c>
      <c r="I127" s="115">
        <f t="shared" si="24"/>
        <v>0</v>
      </c>
      <c r="J127" s="115">
        <f t="shared" si="24"/>
        <v>0</v>
      </c>
      <c r="K127" s="115">
        <f t="shared" si="24"/>
        <v>0</v>
      </c>
      <c r="L127" s="115">
        <f t="shared" si="24"/>
        <v>0</v>
      </c>
      <c r="M127" s="115">
        <f t="shared" si="24"/>
        <v>0</v>
      </c>
      <c r="N127" s="115">
        <f t="shared" si="24"/>
        <v>0</v>
      </c>
      <c r="O127" s="115">
        <f t="shared" si="24"/>
        <v>0</v>
      </c>
      <c r="P127" s="115">
        <f t="shared" si="24"/>
        <v>0</v>
      </c>
      <c r="Q127" s="115">
        <f t="shared" si="24"/>
        <v>0</v>
      </c>
      <c r="R127" s="116">
        <f t="shared" si="24"/>
        <v>0</v>
      </c>
    </row>
    <row r="128" spans="1:18" s="10" customFormat="1" ht="15.75" thickBot="1">
      <c r="A128" s="146"/>
      <c r="B128" s="219" t="s">
        <v>63</v>
      </c>
      <c r="C128" s="636" t="s">
        <v>16</v>
      </c>
      <c r="D128" s="637" t="e">
        <f t="shared" ref="D128:R128" si="25">-(1-D127/C127)</f>
        <v>#DIV/0!</v>
      </c>
      <c r="E128" s="637" t="e">
        <f t="shared" si="25"/>
        <v>#DIV/0!</v>
      </c>
      <c r="F128" s="637" t="e">
        <f t="shared" si="25"/>
        <v>#DIV/0!</v>
      </c>
      <c r="G128" s="637" t="e">
        <f t="shared" si="25"/>
        <v>#DIV/0!</v>
      </c>
      <c r="H128" s="637" t="e">
        <f t="shared" si="25"/>
        <v>#DIV/0!</v>
      </c>
      <c r="I128" s="637" t="e">
        <f t="shared" si="25"/>
        <v>#DIV/0!</v>
      </c>
      <c r="J128" s="637" t="e">
        <f t="shared" si="25"/>
        <v>#DIV/0!</v>
      </c>
      <c r="K128" s="637" t="e">
        <f t="shared" si="25"/>
        <v>#DIV/0!</v>
      </c>
      <c r="L128" s="637" t="e">
        <f t="shared" si="25"/>
        <v>#DIV/0!</v>
      </c>
      <c r="M128" s="637" t="e">
        <f t="shared" si="25"/>
        <v>#DIV/0!</v>
      </c>
      <c r="N128" s="637" t="e">
        <f t="shared" si="25"/>
        <v>#DIV/0!</v>
      </c>
      <c r="O128" s="637" t="e">
        <f t="shared" si="25"/>
        <v>#DIV/0!</v>
      </c>
      <c r="P128" s="637" t="e">
        <f t="shared" si="25"/>
        <v>#DIV/0!</v>
      </c>
      <c r="Q128" s="637" t="e">
        <f t="shared" si="25"/>
        <v>#DIV/0!</v>
      </c>
      <c r="R128" s="638" t="e">
        <f t="shared" si="25"/>
        <v>#DIV/0!</v>
      </c>
    </row>
    <row r="129" spans="1:18" s="10" customFormat="1" ht="16.5" customHeight="1" thickBot="1">
      <c r="A129" s="146"/>
      <c r="B129" s="21"/>
      <c r="C129" s="146"/>
      <c r="D129" s="146"/>
      <c r="E129" s="146"/>
      <c r="F129" s="146"/>
      <c r="G129" s="146"/>
      <c r="H129" s="146"/>
      <c r="I129" s="146"/>
      <c r="J129" s="146"/>
      <c r="K129" s="146"/>
      <c r="L129" s="146"/>
      <c r="M129" s="146"/>
      <c r="N129" s="146"/>
      <c r="O129" s="146"/>
      <c r="P129" s="146"/>
      <c r="Q129" s="146"/>
      <c r="R129" s="146"/>
    </row>
    <row r="130" spans="1:18" s="10" customFormat="1" ht="29.25" customHeight="1" thickBot="1">
      <c r="A130" s="12"/>
      <c r="B130" s="1150" t="s">
        <v>239</v>
      </c>
      <c r="C130" s="1151"/>
      <c r="D130" s="1151"/>
      <c r="E130" s="1151"/>
      <c r="F130" s="1151"/>
      <c r="G130" s="1151"/>
      <c r="H130" s="1151"/>
      <c r="I130" s="1151"/>
      <c r="J130" s="1151"/>
      <c r="K130" s="1151"/>
      <c r="L130" s="1151"/>
      <c r="M130" s="1151"/>
      <c r="N130" s="1151"/>
      <c r="O130" s="1151"/>
      <c r="P130" s="1151"/>
      <c r="Q130" s="1151"/>
      <c r="R130" s="1152"/>
    </row>
    <row r="131" spans="1:18" s="2" customFormat="1" ht="15.75" thickBot="1">
      <c r="A131" s="12"/>
    </row>
    <row r="132" spans="1:18" ht="15.75" thickBot="1">
      <c r="A132" s="12"/>
      <c r="B132" s="1147" t="s">
        <v>172</v>
      </c>
      <c r="C132" s="1148"/>
      <c r="D132" s="1148"/>
      <c r="E132" s="1148"/>
      <c r="F132" s="1148"/>
      <c r="G132" s="1148"/>
      <c r="H132" s="1148"/>
      <c r="I132" s="1148"/>
      <c r="J132" s="1148"/>
      <c r="K132" s="1148"/>
      <c r="L132" s="1148"/>
      <c r="M132" s="1148"/>
      <c r="N132" s="1148"/>
      <c r="O132" s="1148"/>
      <c r="P132" s="1148"/>
      <c r="Q132" s="1148"/>
      <c r="R132" s="1149"/>
    </row>
    <row r="133" spans="1:18" ht="15.75" thickBot="1">
      <c r="A133" s="12"/>
      <c r="B133" s="43" t="s">
        <v>45</v>
      </c>
      <c r="C133" s="161">
        <v>2010</v>
      </c>
      <c r="D133" s="162">
        <v>2011</v>
      </c>
      <c r="E133" s="162">
        <v>2012</v>
      </c>
      <c r="F133" s="162">
        <v>2013</v>
      </c>
      <c r="G133" s="162">
        <v>2014</v>
      </c>
      <c r="H133" s="162">
        <v>2015</v>
      </c>
      <c r="I133" s="162">
        <v>2016</v>
      </c>
      <c r="J133" s="162">
        <v>2017</v>
      </c>
      <c r="K133" s="162">
        <v>2018</v>
      </c>
      <c r="L133" s="162">
        <v>2019</v>
      </c>
      <c r="M133" s="162">
        <v>2020</v>
      </c>
      <c r="N133" s="162">
        <v>2021</v>
      </c>
      <c r="O133" s="162">
        <v>2022</v>
      </c>
      <c r="P133" s="162">
        <v>2023</v>
      </c>
      <c r="Q133" s="162">
        <v>2024</v>
      </c>
      <c r="R133" s="163">
        <v>2025</v>
      </c>
    </row>
    <row r="134" spans="1:18">
      <c r="A134" s="12"/>
      <c r="B134" s="645" t="s">
        <v>166</v>
      </c>
      <c r="C134" s="353">
        <f t="shared" ref="C134:R134" si="26">C20</f>
        <v>0</v>
      </c>
      <c r="D134" s="354">
        <f t="shared" si="26"/>
        <v>0</v>
      </c>
      <c r="E134" s="354">
        <f t="shared" si="26"/>
        <v>0</v>
      </c>
      <c r="F134" s="354">
        <f t="shared" si="26"/>
        <v>0</v>
      </c>
      <c r="G134" s="354">
        <f t="shared" si="26"/>
        <v>0</v>
      </c>
      <c r="H134" s="354">
        <f t="shared" si="26"/>
        <v>0</v>
      </c>
      <c r="I134" s="354">
        <f t="shared" si="26"/>
        <v>0</v>
      </c>
      <c r="J134" s="354">
        <f t="shared" si="26"/>
        <v>0</v>
      </c>
      <c r="K134" s="354">
        <f t="shared" si="26"/>
        <v>0</v>
      </c>
      <c r="L134" s="354">
        <f t="shared" si="26"/>
        <v>0</v>
      </c>
      <c r="M134" s="354">
        <f t="shared" si="26"/>
        <v>0</v>
      </c>
      <c r="N134" s="354">
        <f t="shared" si="26"/>
        <v>0</v>
      </c>
      <c r="O134" s="354">
        <f t="shared" si="26"/>
        <v>0</v>
      </c>
      <c r="P134" s="354">
        <f t="shared" si="26"/>
        <v>0</v>
      </c>
      <c r="Q134" s="354">
        <f t="shared" si="26"/>
        <v>0</v>
      </c>
      <c r="R134" s="355">
        <f t="shared" si="26"/>
        <v>0</v>
      </c>
    </row>
    <row r="135" spans="1:18" ht="15.75" thickBot="1">
      <c r="A135" s="12"/>
      <c r="B135" s="654" t="s">
        <v>224</v>
      </c>
      <c r="C135" s="367">
        <f>Electricité!C127</f>
        <v>0</v>
      </c>
      <c r="D135" s="309">
        <f>Electricité!D127</f>
        <v>0</v>
      </c>
      <c r="E135" s="309">
        <f>Electricité!E127</f>
        <v>0</v>
      </c>
      <c r="F135" s="309">
        <f>Electricité!F127</f>
        <v>0</v>
      </c>
      <c r="G135" s="309">
        <f>Electricité!G127</f>
        <v>0</v>
      </c>
      <c r="H135" s="309">
        <f>Electricité!H127</f>
        <v>0</v>
      </c>
      <c r="I135" s="309">
        <f>Electricité!I127</f>
        <v>0</v>
      </c>
      <c r="J135" s="309">
        <f>Electricité!J127</f>
        <v>0</v>
      </c>
      <c r="K135" s="309">
        <f>Electricité!K127</f>
        <v>0</v>
      </c>
      <c r="L135" s="309">
        <f>Electricité!L127</f>
        <v>0</v>
      </c>
      <c r="M135" s="309">
        <f>Electricité!M127</f>
        <v>0</v>
      </c>
      <c r="N135" s="309">
        <f>Electricité!N127</f>
        <v>0</v>
      </c>
      <c r="O135" s="309">
        <f>Electricité!O127</f>
        <v>0</v>
      </c>
      <c r="P135" s="309">
        <f>Electricité!P127</f>
        <v>0</v>
      </c>
      <c r="Q135" s="309">
        <f>Electricité!Q127</f>
        <v>0</v>
      </c>
      <c r="R135" s="213">
        <f>Electricité!R127</f>
        <v>0</v>
      </c>
    </row>
    <row r="136" spans="1:18">
      <c r="A136" s="128"/>
      <c r="B136" s="1135" t="s">
        <v>168</v>
      </c>
      <c r="C136" s="357">
        <f t="shared" ref="C136:R136" si="27">C134-C135</f>
        <v>0</v>
      </c>
      <c r="D136" s="358">
        <f t="shared" si="27"/>
        <v>0</v>
      </c>
      <c r="E136" s="358">
        <f t="shared" si="27"/>
        <v>0</v>
      </c>
      <c r="F136" s="358">
        <f t="shared" si="27"/>
        <v>0</v>
      </c>
      <c r="G136" s="358">
        <f t="shared" si="27"/>
        <v>0</v>
      </c>
      <c r="H136" s="358">
        <f t="shared" si="27"/>
        <v>0</v>
      </c>
      <c r="I136" s="358">
        <f t="shared" si="27"/>
        <v>0</v>
      </c>
      <c r="J136" s="358">
        <f t="shared" si="27"/>
        <v>0</v>
      </c>
      <c r="K136" s="358">
        <f t="shared" si="27"/>
        <v>0</v>
      </c>
      <c r="L136" s="358">
        <f t="shared" si="27"/>
        <v>0</v>
      </c>
      <c r="M136" s="358">
        <f t="shared" si="27"/>
        <v>0</v>
      </c>
      <c r="N136" s="358">
        <f t="shared" si="27"/>
        <v>0</v>
      </c>
      <c r="O136" s="358">
        <f t="shared" si="27"/>
        <v>0</v>
      </c>
      <c r="P136" s="358">
        <f t="shared" si="27"/>
        <v>0</v>
      </c>
      <c r="Q136" s="358">
        <f t="shared" si="27"/>
        <v>0</v>
      </c>
      <c r="R136" s="359">
        <f t="shared" si="27"/>
        <v>0</v>
      </c>
    </row>
    <row r="137" spans="1:18" ht="15.75" thickBot="1">
      <c r="A137" s="12"/>
      <c r="B137" s="1137"/>
      <c r="C137" s="352" t="e">
        <f t="shared" ref="C137:R137" si="28">1-(C135/C134)</f>
        <v>#DIV/0!</v>
      </c>
      <c r="D137" s="347" t="e">
        <f t="shared" si="28"/>
        <v>#DIV/0!</v>
      </c>
      <c r="E137" s="347" t="e">
        <f t="shared" si="28"/>
        <v>#DIV/0!</v>
      </c>
      <c r="F137" s="347" t="e">
        <f t="shared" si="28"/>
        <v>#DIV/0!</v>
      </c>
      <c r="G137" s="347" t="e">
        <f t="shared" si="28"/>
        <v>#DIV/0!</v>
      </c>
      <c r="H137" s="347" t="e">
        <f t="shared" si="28"/>
        <v>#DIV/0!</v>
      </c>
      <c r="I137" s="347" t="e">
        <f t="shared" si="28"/>
        <v>#DIV/0!</v>
      </c>
      <c r="J137" s="347" t="e">
        <f t="shared" si="28"/>
        <v>#DIV/0!</v>
      </c>
      <c r="K137" s="347" t="e">
        <f t="shared" si="28"/>
        <v>#DIV/0!</v>
      </c>
      <c r="L137" s="347" t="e">
        <f t="shared" si="28"/>
        <v>#DIV/0!</v>
      </c>
      <c r="M137" s="347" t="e">
        <f t="shared" si="28"/>
        <v>#DIV/0!</v>
      </c>
      <c r="N137" s="347" t="e">
        <f t="shared" si="28"/>
        <v>#DIV/0!</v>
      </c>
      <c r="O137" s="347" t="e">
        <f t="shared" si="28"/>
        <v>#DIV/0!</v>
      </c>
      <c r="P137" s="347" t="e">
        <f t="shared" si="28"/>
        <v>#DIV/0!</v>
      </c>
      <c r="Q137" s="347" t="e">
        <f t="shared" si="28"/>
        <v>#DIV/0!</v>
      </c>
      <c r="R137" s="348" t="e">
        <f t="shared" si="28"/>
        <v>#DIV/0!</v>
      </c>
    </row>
    <row r="138" spans="1:18">
      <c r="A138" s="12"/>
      <c r="C138" s="615"/>
      <c r="D138" s="119"/>
      <c r="E138" s="119"/>
      <c r="F138" s="119"/>
      <c r="G138" s="119"/>
      <c r="H138" s="119"/>
      <c r="I138" s="119"/>
      <c r="J138" s="119"/>
      <c r="K138" s="119"/>
      <c r="L138" s="119"/>
      <c r="M138" s="119"/>
      <c r="N138" s="119"/>
      <c r="O138" s="119"/>
      <c r="P138" s="119"/>
      <c r="Q138" s="119"/>
      <c r="R138" s="119"/>
    </row>
    <row r="139" spans="1:18">
      <c r="A139" s="12"/>
      <c r="C139" s="119"/>
      <c r="D139" s="119"/>
      <c r="E139" s="119"/>
      <c r="F139" s="119"/>
      <c r="G139" s="119"/>
      <c r="H139" s="119"/>
      <c r="I139" s="119"/>
      <c r="J139" s="119"/>
      <c r="K139" s="119"/>
      <c r="L139" s="119"/>
      <c r="M139" s="119"/>
      <c r="N139" s="119"/>
      <c r="O139" s="119"/>
      <c r="P139" s="119"/>
      <c r="Q139" s="119"/>
      <c r="R139" s="119"/>
    </row>
    <row r="140" spans="1:18">
      <c r="A140" s="12"/>
      <c r="C140" s="119"/>
      <c r="D140" s="119"/>
      <c r="E140" s="119"/>
      <c r="F140" s="119"/>
      <c r="G140" s="119"/>
      <c r="H140" s="119"/>
      <c r="I140" s="119"/>
      <c r="J140" s="119"/>
      <c r="K140" s="119"/>
      <c r="L140" s="119"/>
      <c r="M140" s="119"/>
      <c r="N140" s="119"/>
      <c r="O140" s="119"/>
      <c r="P140" s="119"/>
      <c r="Q140" s="119"/>
      <c r="R140" s="119"/>
    </row>
    <row r="141" spans="1:18">
      <c r="A141" s="12"/>
      <c r="C141" s="119"/>
      <c r="D141" s="119"/>
      <c r="E141" s="119"/>
      <c r="F141" s="119"/>
      <c r="G141" s="119"/>
      <c r="H141" s="119"/>
      <c r="I141" s="119"/>
      <c r="J141" s="119"/>
      <c r="K141" s="119"/>
      <c r="L141" s="119"/>
      <c r="M141" s="119"/>
      <c r="N141" s="119"/>
      <c r="O141" s="119"/>
      <c r="P141" s="119"/>
      <c r="Q141" s="119"/>
      <c r="R141" s="119"/>
    </row>
    <row r="142" spans="1:18">
      <c r="A142" s="12"/>
      <c r="C142" s="119"/>
      <c r="D142" s="119"/>
      <c r="E142" s="119"/>
      <c r="F142" s="119"/>
      <c r="G142" s="119"/>
      <c r="H142" s="119"/>
      <c r="I142" s="119"/>
      <c r="J142" s="119"/>
      <c r="K142" s="119"/>
      <c r="L142" s="119"/>
      <c r="M142" s="119"/>
      <c r="N142" s="119"/>
      <c r="O142" s="119"/>
      <c r="P142" s="119"/>
      <c r="Q142" s="119"/>
      <c r="R142" s="119"/>
    </row>
    <row r="143" spans="1:18">
      <c r="A143" s="12"/>
      <c r="C143" s="119"/>
      <c r="D143" s="119"/>
      <c r="E143" s="119"/>
      <c r="F143" s="119"/>
      <c r="G143" s="119"/>
      <c r="H143" s="119"/>
      <c r="I143" s="119"/>
      <c r="J143" s="119"/>
      <c r="K143" s="119"/>
      <c r="L143" s="119"/>
      <c r="M143" s="119"/>
      <c r="N143" s="119"/>
      <c r="O143" s="119"/>
      <c r="P143" s="119"/>
      <c r="Q143" s="119"/>
      <c r="R143" s="119"/>
    </row>
    <row r="144" spans="1:18">
      <c r="A144" s="12"/>
      <c r="C144" s="119"/>
      <c r="D144" s="119"/>
      <c r="E144" s="119"/>
      <c r="F144" s="119"/>
      <c r="G144" s="119"/>
      <c r="H144" s="119"/>
      <c r="I144" s="119"/>
      <c r="J144" s="119"/>
      <c r="K144" s="119"/>
      <c r="L144" s="119"/>
      <c r="M144" s="119"/>
      <c r="N144" s="119"/>
      <c r="O144" s="119"/>
      <c r="P144" s="119"/>
      <c r="Q144" s="119"/>
      <c r="R144" s="119"/>
    </row>
    <row r="145" spans="1:18">
      <c r="A145" s="12"/>
      <c r="C145" s="119"/>
      <c r="D145" s="119"/>
      <c r="E145" s="119"/>
      <c r="F145" s="119"/>
      <c r="G145" s="119"/>
      <c r="H145" s="119"/>
      <c r="I145" s="119"/>
      <c r="J145" s="119"/>
      <c r="K145" s="119"/>
      <c r="L145" s="119"/>
      <c r="M145" s="119"/>
      <c r="N145" s="119"/>
      <c r="O145" s="119"/>
      <c r="P145" s="119"/>
      <c r="Q145" s="119"/>
      <c r="R145" s="119"/>
    </row>
    <row r="146" spans="1:18">
      <c r="A146" s="12"/>
      <c r="C146" s="119"/>
      <c r="D146" s="119"/>
      <c r="E146" s="119"/>
      <c r="F146" s="119"/>
      <c r="G146" s="119"/>
      <c r="H146" s="119"/>
      <c r="I146" s="119"/>
      <c r="J146" s="119"/>
      <c r="K146" s="119"/>
      <c r="L146" s="119"/>
      <c r="M146" s="119"/>
      <c r="N146" s="119"/>
      <c r="O146" s="119"/>
      <c r="P146" s="119"/>
      <c r="Q146" s="119"/>
      <c r="R146" s="119"/>
    </row>
    <row r="147" spans="1:18">
      <c r="A147" s="12"/>
      <c r="C147" s="119"/>
      <c r="D147" s="119"/>
      <c r="E147" s="119"/>
      <c r="F147" s="119"/>
      <c r="G147" s="119"/>
      <c r="H147" s="119"/>
      <c r="I147" s="119"/>
      <c r="J147" s="119"/>
      <c r="K147" s="119"/>
      <c r="L147" s="119"/>
      <c r="M147" s="119"/>
      <c r="N147" s="119"/>
      <c r="O147" s="119"/>
      <c r="P147" s="119"/>
      <c r="Q147" s="119"/>
      <c r="R147" s="119"/>
    </row>
    <row r="148" spans="1:18">
      <c r="A148" s="12"/>
      <c r="C148" s="119"/>
      <c r="D148" s="119"/>
      <c r="E148" s="119"/>
      <c r="F148" s="119"/>
      <c r="G148" s="119"/>
      <c r="H148" s="119"/>
      <c r="I148" s="119"/>
      <c r="J148" s="119"/>
      <c r="K148" s="119"/>
      <c r="L148" s="119"/>
      <c r="M148" s="119"/>
      <c r="N148" s="119"/>
      <c r="O148" s="119"/>
      <c r="P148" s="119"/>
      <c r="Q148" s="119"/>
      <c r="R148" s="119"/>
    </row>
    <row r="149" spans="1:18">
      <c r="A149" s="12"/>
      <c r="C149" s="119"/>
      <c r="D149" s="119"/>
      <c r="E149" s="119"/>
      <c r="F149" s="119"/>
      <c r="G149" s="119"/>
      <c r="H149" s="119"/>
      <c r="I149" s="119"/>
      <c r="J149" s="119"/>
      <c r="K149" s="119"/>
      <c r="L149" s="119"/>
      <c r="M149" s="119"/>
      <c r="N149" s="119"/>
      <c r="O149" s="119"/>
      <c r="P149" s="119"/>
      <c r="Q149" s="119"/>
      <c r="R149" s="119"/>
    </row>
    <row r="150" spans="1:18">
      <c r="A150" s="12"/>
      <c r="C150" s="119"/>
      <c r="D150" s="119"/>
      <c r="E150" s="119"/>
      <c r="F150" s="119"/>
      <c r="G150" s="119"/>
      <c r="H150" s="119"/>
      <c r="I150" s="119"/>
      <c r="J150" s="119"/>
      <c r="K150" s="119"/>
      <c r="L150" s="119"/>
      <c r="M150" s="119"/>
      <c r="N150" s="119"/>
      <c r="O150" s="119"/>
      <c r="P150" s="119"/>
      <c r="Q150" s="119"/>
      <c r="R150" s="119"/>
    </row>
    <row r="151" spans="1:18">
      <c r="A151" s="12"/>
      <c r="C151" s="119"/>
      <c r="D151" s="119"/>
      <c r="E151" s="119"/>
      <c r="F151" s="119"/>
      <c r="G151" s="119"/>
      <c r="H151" s="119"/>
      <c r="I151" s="119"/>
      <c r="J151" s="119"/>
      <c r="K151" s="119"/>
      <c r="L151" s="119"/>
      <c r="M151" s="119"/>
      <c r="N151" s="119"/>
      <c r="O151" s="119"/>
      <c r="P151" s="119"/>
      <c r="Q151" s="119"/>
      <c r="R151" s="119"/>
    </row>
    <row r="152" spans="1:18">
      <c r="A152" s="12"/>
      <c r="C152" s="119"/>
      <c r="D152" s="119"/>
      <c r="E152" s="119"/>
      <c r="F152" s="119"/>
      <c r="G152" s="119"/>
      <c r="H152" s="119"/>
      <c r="I152" s="119"/>
      <c r="J152" s="119"/>
      <c r="K152" s="119"/>
      <c r="L152" s="119"/>
      <c r="M152" s="119"/>
      <c r="N152" s="119"/>
      <c r="O152" s="119"/>
      <c r="P152" s="119"/>
      <c r="Q152" s="119"/>
      <c r="R152" s="119"/>
    </row>
    <row r="153" spans="1:18">
      <c r="A153" s="133"/>
      <c r="B153" s="88"/>
      <c r="C153" s="133"/>
      <c r="D153" s="133"/>
      <c r="E153" s="133"/>
      <c r="F153" s="133"/>
      <c r="G153" s="133"/>
      <c r="H153" s="133"/>
      <c r="I153" s="133"/>
      <c r="J153" s="133"/>
      <c r="K153" s="133"/>
      <c r="L153" s="133"/>
      <c r="M153" s="133"/>
      <c r="N153" s="133"/>
      <c r="O153" s="133"/>
      <c r="P153" s="133"/>
      <c r="Q153" s="133"/>
      <c r="R153" s="133"/>
    </row>
    <row r="154" spans="1:18">
      <c r="A154" s="10"/>
      <c r="B154" s="89"/>
      <c r="C154" s="37"/>
      <c r="D154" s="37"/>
      <c r="E154" s="37"/>
      <c r="F154" s="37"/>
      <c r="G154" s="37"/>
      <c r="H154" s="37"/>
      <c r="I154" s="37"/>
      <c r="J154" s="37"/>
      <c r="K154" s="13"/>
      <c r="L154" s="13"/>
      <c r="M154" s="13"/>
      <c r="N154" s="13"/>
      <c r="O154" s="13"/>
      <c r="P154" s="13"/>
      <c r="Q154" s="13"/>
      <c r="R154" s="10"/>
    </row>
    <row r="155" spans="1:18">
      <c r="A155" s="10"/>
      <c r="B155" s="90"/>
      <c r="C155" s="14"/>
      <c r="D155" s="36"/>
      <c r="E155" s="36"/>
      <c r="F155" s="36"/>
      <c r="G155" s="36"/>
      <c r="H155" s="36"/>
      <c r="I155" s="36"/>
      <c r="J155" s="10"/>
      <c r="K155" s="10"/>
      <c r="L155" s="10"/>
      <c r="M155" s="10"/>
      <c r="N155" s="10"/>
      <c r="O155" s="10"/>
      <c r="P155" s="10"/>
      <c r="Q155" s="10"/>
      <c r="R155" s="10"/>
    </row>
    <row r="156" spans="1:18">
      <c r="A156" s="10"/>
      <c r="B156" s="90"/>
      <c r="C156" s="38"/>
      <c r="D156" s="38"/>
      <c r="E156" s="38"/>
      <c r="F156" s="38"/>
      <c r="G156" s="38"/>
      <c r="H156" s="38"/>
      <c r="I156" s="38"/>
      <c r="J156" s="10"/>
      <c r="K156" s="10"/>
      <c r="L156" s="10"/>
      <c r="M156" s="10"/>
      <c r="N156" s="10"/>
      <c r="O156" s="10"/>
      <c r="P156" s="10"/>
      <c r="Q156" s="10"/>
      <c r="R156" s="10"/>
    </row>
    <row r="157" spans="1:18">
      <c r="A157" s="10"/>
      <c r="B157" s="90"/>
      <c r="C157" s="38"/>
      <c r="D157" s="38"/>
      <c r="E157" s="38"/>
      <c r="F157" s="38"/>
      <c r="G157" s="38"/>
      <c r="H157" s="38"/>
      <c r="I157" s="38"/>
      <c r="J157" s="10"/>
      <c r="K157" s="10"/>
      <c r="L157" s="10"/>
      <c r="M157" s="10"/>
      <c r="N157" s="10"/>
      <c r="O157" s="10"/>
      <c r="P157" s="10"/>
      <c r="Q157" s="10"/>
      <c r="R157" s="10"/>
    </row>
    <row r="158" spans="1:18">
      <c r="A158" s="10"/>
      <c r="B158" s="90"/>
      <c r="C158" s="38"/>
      <c r="D158" s="38"/>
      <c r="E158" s="38"/>
      <c r="F158" s="38"/>
      <c r="G158" s="38"/>
      <c r="H158" s="38"/>
      <c r="I158" s="38"/>
      <c r="J158" s="10"/>
      <c r="K158" s="10"/>
      <c r="L158" s="10"/>
      <c r="M158" s="10"/>
      <c r="N158" s="10"/>
      <c r="O158" s="10"/>
      <c r="P158" s="10"/>
      <c r="Q158" s="10"/>
      <c r="R158" s="10"/>
    </row>
    <row r="159" spans="1:18">
      <c r="A159" s="10"/>
      <c r="B159" s="90"/>
      <c r="C159" s="13"/>
      <c r="D159" s="13"/>
      <c r="E159" s="13"/>
      <c r="F159" s="13"/>
      <c r="G159" s="13"/>
      <c r="H159" s="13"/>
      <c r="I159" s="13"/>
      <c r="J159" s="10"/>
      <c r="K159" s="10"/>
      <c r="L159" s="10"/>
      <c r="M159" s="10"/>
      <c r="N159" s="10"/>
      <c r="O159" s="10"/>
      <c r="P159" s="10"/>
      <c r="Q159" s="10"/>
      <c r="R159" s="10"/>
    </row>
    <row r="160" spans="1:18">
      <c r="A160" s="39"/>
      <c r="B160" s="91"/>
      <c r="C160" s="39"/>
      <c r="D160" s="39"/>
      <c r="E160" s="39"/>
      <c r="F160" s="39"/>
      <c r="G160" s="39"/>
      <c r="H160" s="39"/>
      <c r="I160" s="39"/>
      <c r="J160" s="39"/>
      <c r="K160" s="39"/>
      <c r="L160" s="39"/>
      <c r="M160" s="39"/>
      <c r="N160" s="39"/>
      <c r="O160" s="39"/>
      <c r="P160" s="39"/>
      <c r="Q160" s="39"/>
      <c r="R160" s="39"/>
    </row>
    <row r="161" spans="1:18">
      <c r="A161" s="39"/>
      <c r="B161" s="91"/>
      <c r="C161" s="39"/>
      <c r="D161" s="39"/>
      <c r="E161" s="39"/>
      <c r="F161" s="39"/>
      <c r="G161" s="39"/>
      <c r="H161" s="39"/>
      <c r="I161" s="39"/>
      <c r="J161" s="39"/>
      <c r="K161" s="39"/>
      <c r="L161" s="39"/>
      <c r="M161" s="39"/>
      <c r="N161" s="39"/>
      <c r="O161" s="39"/>
      <c r="P161" s="39"/>
      <c r="Q161" s="39"/>
      <c r="R161" s="39"/>
    </row>
    <row r="177" spans="3:10">
      <c r="C177" s="11"/>
      <c r="D177" s="11"/>
      <c r="E177" s="11"/>
      <c r="F177" s="11"/>
      <c r="G177" s="11"/>
      <c r="H177" s="11"/>
      <c r="I177" s="11"/>
      <c r="J177" s="11"/>
    </row>
    <row r="178" spans="3:10">
      <c r="C178" s="11"/>
      <c r="D178" s="11"/>
      <c r="E178" s="11"/>
      <c r="F178" s="11"/>
      <c r="G178" s="11"/>
      <c r="H178" s="11"/>
      <c r="I178" s="11"/>
      <c r="J178" s="11"/>
    </row>
    <row r="179" spans="3:10">
      <c r="C179" s="11"/>
      <c r="D179" s="11"/>
      <c r="E179" s="11"/>
      <c r="F179" s="11"/>
      <c r="G179" s="11"/>
      <c r="H179" s="11"/>
      <c r="I179" s="11"/>
      <c r="J179" s="11"/>
    </row>
    <row r="180" spans="3:10">
      <c r="C180" s="11"/>
      <c r="D180" s="11"/>
      <c r="E180" s="11"/>
      <c r="F180" s="11"/>
      <c r="G180" s="11"/>
      <c r="H180" s="11"/>
      <c r="I180" s="11"/>
      <c r="J180" s="11"/>
    </row>
    <row r="181" spans="3:10">
      <c r="C181" s="11"/>
      <c r="D181" s="11"/>
      <c r="E181" s="11"/>
      <c r="F181" s="11"/>
      <c r="G181" s="11"/>
      <c r="H181" s="11"/>
      <c r="I181" s="11"/>
      <c r="J181" s="11"/>
    </row>
    <row r="182" spans="3:10">
      <c r="C182" s="11"/>
      <c r="D182" s="11"/>
      <c r="E182" s="11"/>
      <c r="F182" s="11"/>
      <c r="G182" s="11"/>
      <c r="H182" s="11"/>
      <c r="I182" s="11"/>
      <c r="J182" s="11"/>
    </row>
    <row r="183" spans="3:10">
      <c r="C183" s="11"/>
      <c r="D183" s="11"/>
      <c r="E183" s="11"/>
      <c r="F183" s="11"/>
      <c r="G183" s="11"/>
      <c r="H183" s="11"/>
      <c r="I183" s="11"/>
      <c r="J183" s="11"/>
    </row>
    <row r="184" spans="3:10">
      <c r="C184" s="11"/>
      <c r="D184" s="11"/>
      <c r="E184" s="11"/>
      <c r="F184" s="11"/>
      <c r="G184" s="11"/>
      <c r="H184" s="11"/>
      <c r="I184" s="11"/>
      <c r="J184" s="11"/>
    </row>
    <row r="186" spans="3:10">
      <c r="C186" s="11"/>
      <c r="D186" s="11"/>
      <c r="E186" s="11"/>
      <c r="F186" s="11"/>
      <c r="G186" s="11"/>
      <c r="H186" s="11"/>
      <c r="I186" s="11"/>
    </row>
  </sheetData>
  <mergeCells count="15">
    <mergeCell ref="B136:B137"/>
    <mergeCell ref="B132:R132"/>
    <mergeCell ref="B130:R130"/>
    <mergeCell ref="B92:R92"/>
    <mergeCell ref="B4:R4"/>
    <mergeCell ref="B94:R94"/>
    <mergeCell ref="B96:R96"/>
    <mergeCell ref="B98:R98"/>
    <mergeCell ref="B113:R113"/>
    <mergeCell ref="B85:B86"/>
    <mergeCell ref="B2:R2"/>
    <mergeCell ref="B6:R6"/>
    <mergeCell ref="B28:R28"/>
    <mergeCell ref="B70:R70"/>
    <mergeCell ref="B49:R49"/>
  </mergeCells>
  <conditionalFormatting sqref="C157:I158">
    <cfRule type="colorScale" priority="29">
      <colorScale>
        <cfvo type="min"/>
        <cfvo type="percentile" val="50"/>
        <cfvo type="max"/>
        <color rgb="FF63BE7B"/>
        <color rgb="FFFCFCFF"/>
        <color rgb="FFF8696B"/>
      </colorScale>
    </cfRule>
  </conditionalFormatting>
  <conditionalFormatting sqref="C154:J154">
    <cfRule type="colorScale" priority="21">
      <colorScale>
        <cfvo type="min"/>
        <cfvo type="percentile" val="50"/>
        <cfvo type="max"/>
        <color rgb="FF63BE7B"/>
        <color rgb="FFFCFCFF"/>
        <color rgb="FFF8696B"/>
      </colorScale>
    </cfRule>
  </conditionalFormatting>
  <conditionalFormatting sqref="C42:R42">
    <cfRule type="colorScale" priority="9">
      <colorScale>
        <cfvo type="min"/>
        <cfvo type="percentile" val="50"/>
        <cfvo type="max"/>
        <color rgb="FF63BE7B"/>
        <color rgb="FFFCFCFF"/>
        <color rgb="FFF8696B"/>
      </colorScale>
    </cfRule>
  </conditionalFormatting>
  <conditionalFormatting sqref="C84:R84">
    <cfRule type="colorScale" priority="4">
      <colorScale>
        <cfvo type="min"/>
        <cfvo type="percentile" val="50"/>
        <cfvo type="max"/>
        <color rgb="FF63BE7B"/>
        <color rgb="FFFCFCFF"/>
        <color rgb="FFF8696B"/>
      </colorScale>
    </cfRule>
  </conditionalFormatting>
  <conditionalFormatting sqref="D84:R84">
    <cfRule type="colorScale" priority="7">
      <colorScale>
        <cfvo type="min"/>
        <cfvo type="percentile" val="50"/>
        <cfvo type="max"/>
        <color rgb="FF63BE7B"/>
        <color rgb="FFFCFCFF"/>
        <color rgb="FFF8696B"/>
      </colorScale>
    </cfRule>
  </conditionalFormatting>
  <conditionalFormatting sqref="C85:R86">
    <cfRule type="colorScale" priority="6">
      <colorScale>
        <cfvo type="min"/>
        <cfvo type="percentile" val="50"/>
        <cfvo type="max"/>
        <color rgb="FF63BE7B"/>
        <color rgb="FFFCFCFF"/>
        <color rgb="FFF8696B"/>
      </colorScale>
    </cfRule>
  </conditionalFormatting>
  <conditionalFormatting sqref="C84">
    <cfRule type="colorScale" priority="5">
      <colorScale>
        <cfvo type="min"/>
        <cfvo type="percentile" val="50"/>
        <cfvo type="max"/>
        <color rgb="FF63BE7B"/>
        <color rgb="FFFCFCFF"/>
        <color rgb="FFF8696B"/>
      </colorScale>
    </cfRule>
  </conditionalFormatting>
  <conditionalFormatting sqref="C20:R21">
    <cfRule type="colorScale" priority="52">
      <colorScale>
        <cfvo type="min"/>
        <cfvo type="percentile" val="50"/>
        <cfvo type="max"/>
        <color rgb="FF63BE7B"/>
        <color rgb="FFFCFCFF"/>
        <color rgb="FFF8696B"/>
      </colorScale>
    </cfRule>
  </conditionalFormatting>
  <conditionalFormatting sqref="C63:R63">
    <cfRule type="colorScale" priority="2">
      <colorScale>
        <cfvo type="min"/>
        <cfvo type="percentile" val="50"/>
        <cfvo type="max"/>
        <color rgb="FF63BE7B"/>
        <color rgb="FFFCFCFF"/>
        <color rgb="FFF8696B"/>
      </colorScale>
    </cfRule>
  </conditionalFormatting>
  <conditionalFormatting sqref="C127:R127">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rgb="FF0070C0"/>
          <x14:colorNegative rgb="FF000000"/>
          <x14:colorAxis rgb="FF000000"/>
          <x14:colorMarkers rgb="FF000000"/>
          <x14:colorFirst rgb="FF000000"/>
          <x14:colorLast rgb="FF000000"/>
          <x14:colorHigh rgb="FF000000"/>
          <x14:colorLow rgb="FF000000"/>
          <x14:sparklines>
            <x14:sparkline>
              <xm:f>Electricité!C154:J154</xm:f>
              <xm:sqref>A154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Bienvenue</vt:lpstr>
      <vt:lpstr>Données</vt:lpstr>
      <vt:lpstr>TdB</vt:lpstr>
      <vt:lpstr>DEET</vt:lpstr>
      <vt:lpstr>Indicateurs</vt:lpstr>
      <vt:lpstr>Climat</vt:lpstr>
      <vt:lpstr>Thermique (par source)</vt:lpstr>
      <vt:lpstr>Thermique (total)</vt:lpstr>
      <vt:lpstr>Electricité</vt:lpstr>
      <vt:lpstr>Eau</vt:lpstr>
      <vt:lpstr>ECS &amp; Solaire</vt:lpstr>
      <vt:lpstr>Sous-compteurs</vt:lpstr>
      <vt:lpstr>DJU</vt:lpstr>
      <vt:lpstr>Listes</vt:lpstr>
      <vt:lpstr>Ressources</vt:lpstr>
      <vt:lpstr>Indicateurs moyens</vt:lpstr>
    </vt:vector>
  </TitlesOfParts>
  <Company>CHU-NANTES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STENGER Edouard</dc:creator>
  <cp:lastModifiedBy>LELOUTRE Yoann</cp:lastModifiedBy>
  <dcterms:created xsi:type="dcterms:W3CDTF">2021-06-28T09:01:14Z</dcterms:created>
  <dcterms:modified xsi:type="dcterms:W3CDTF">2023-02-21T15:22:06Z</dcterms:modified>
</cp:coreProperties>
</file>