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1840" windowHeight="12435" tabRatio="908"/>
  </bookViews>
  <sheets>
    <sheet name="EXPLICATION" sheetId="16" r:id="rId1"/>
    <sheet name="ECLAIRAGE" sheetId="9" r:id="rId2"/>
    <sheet name="CALORIFUGEAGE" sheetId="8" r:id="rId3"/>
    <sheet name="BUREAUTIQUE" sheetId="10" r:id="rId4"/>
    <sheet name="EXTRACTEUR VENTILATION" sheetId="13" r:id="rId5"/>
  </sheets>
  <definedNames>
    <definedName name="energies">EXPLICATION!$B$15:$B$16</definedName>
    <definedName name="_xlnm.Print_Area" localSheetId="2">CALORIFUGEAGE!$A$4:$E$32</definedName>
  </definedNames>
  <calcPr calcId="145621"/>
</workbook>
</file>

<file path=xl/calcChain.xml><?xml version="1.0" encoding="utf-8"?>
<calcChain xmlns="http://schemas.openxmlformats.org/spreadsheetml/2006/main">
  <c r="L17" i="8" l="1"/>
  <c r="L23" i="8" s="1"/>
  <c r="L22" i="8"/>
  <c r="V20" i="13" l="1"/>
  <c r="V18" i="13"/>
  <c r="L20" i="10"/>
  <c r="L18" i="10"/>
  <c r="M24" i="8"/>
  <c r="M23" i="8"/>
  <c r="M22" i="8"/>
  <c r="P18" i="8"/>
  <c r="P17" i="8"/>
  <c r="P16" i="8"/>
  <c r="P14" i="8"/>
  <c r="P10" i="8"/>
  <c r="P11" i="8"/>
  <c r="P12" i="8"/>
  <c r="P9" i="8"/>
  <c r="L16" i="8"/>
  <c r="L18" i="8" s="1"/>
  <c r="L24" i="8" s="1"/>
  <c r="R31" i="9"/>
  <c r="R32" i="9"/>
  <c r="R30" i="9"/>
  <c r="R25" i="9"/>
  <c r="R26" i="9"/>
  <c r="R24" i="9"/>
  <c r="Q22" i="9"/>
  <c r="Q21" i="9"/>
  <c r="Q8" i="9"/>
  <c r="G5" i="8"/>
  <c r="Q24" i="9" l="1"/>
  <c r="Q26" i="9"/>
  <c r="Q25" i="9"/>
  <c r="C4" i="9" l="1"/>
  <c r="V17" i="13" l="1"/>
  <c r="V22" i="13" s="1"/>
  <c r="P7" i="13"/>
  <c r="P8" i="13" s="1"/>
  <c r="P9" i="13" s="1"/>
  <c r="P10" i="13" s="1"/>
  <c r="P11" i="13" s="1"/>
  <c r="P12" i="13" s="1"/>
  <c r="P13" i="13" s="1"/>
  <c r="P14" i="13" s="1"/>
  <c r="P15" i="13" s="1"/>
  <c r="P16" i="13" s="1"/>
  <c r="P17" i="13" s="1"/>
  <c r="P18" i="13" s="1"/>
  <c r="P19" i="13" s="1"/>
  <c r="P20" i="13" s="1"/>
  <c r="P21" i="13" s="1"/>
  <c r="P22" i="13" s="1"/>
  <c r="P23" i="13" s="1"/>
  <c r="P24" i="13" s="1"/>
  <c r="P25" i="13" s="1"/>
  <c r="P26" i="13" s="1"/>
  <c r="P27" i="13" s="1"/>
  <c r="P28" i="13" s="1"/>
  <c r="P29" i="13" s="1"/>
  <c r="P30" i="13" s="1"/>
  <c r="P31" i="13" s="1"/>
  <c r="P32" i="13" s="1"/>
  <c r="P33" i="13" s="1"/>
  <c r="P34" i="13" s="1"/>
  <c r="K7" i="13"/>
  <c r="K8" i="13" s="1"/>
  <c r="K9" i="13" s="1"/>
  <c r="K10" i="13" s="1"/>
  <c r="K11" i="13" s="1"/>
  <c r="K12" i="13" s="1"/>
  <c r="K13" i="13" s="1"/>
  <c r="K14" i="13" s="1"/>
  <c r="K15" i="13" s="1"/>
  <c r="K16" i="13" s="1"/>
  <c r="K17" i="13" s="1"/>
  <c r="K18" i="13" s="1"/>
  <c r="K19" i="13" s="1"/>
  <c r="K20" i="13" s="1"/>
  <c r="K21" i="13" s="1"/>
  <c r="K22" i="13" s="1"/>
  <c r="K23" i="13" s="1"/>
  <c r="K24" i="13" s="1"/>
  <c r="K25" i="13" s="1"/>
  <c r="K26" i="13" s="1"/>
  <c r="K27" i="13" s="1"/>
  <c r="K28" i="13" s="1"/>
  <c r="K29" i="13" s="1"/>
  <c r="K30" i="13" s="1"/>
  <c r="K31" i="13" s="1"/>
  <c r="K32" i="13" s="1"/>
  <c r="K33" i="13" s="1"/>
  <c r="K34" i="13" s="1"/>
  <c r="F7" i="13"/>
  <c r="F8" i="13" s="1"/>
  <c r="F9" i="13" s="1"/>
  <c r="F10" i="13" s="1"/>
  <c r="F11" i="13" s="1"/>
  <c r="F12" i="13" s="1"/>
  <c r="F13" i="13" s="1"/>
  <c r="F14" i="13" s="1"/>
  <c r="F15" i="13" s="1"/>
  <c r="F16" i="13" s="1"/>
  <c r="F17" i="13" s="1"/>
  <c r="F18" i="13" s="1"/>
  <c r="F19" i="13" s="1"/>
  <c r="F20" i="13" s="1"/>
  <c r="F21" i="13" s="1"/>
  <c r="F22" i="13" s="1"/>
  <c r="F23" i="13" s="1"/>
  <c r="F24" i="13" s="1"/>
  <c r="F25" i="13" s="1"/>
  <c r="F26" i="13" s="1"/>
  <c r="F27" i="13" s="1"/>
  <c r="F28" i="13" s="1"/>
  <c r="F29" i="13" s="1"/>
  <c r="F30" i="13" s="1"/>
  <c r="F31" i="13" s="1"/>
  <c r="F32" i="13" s="1"/>
  <c r="F33" i="13" s="1"/>
  <c r="F34" i="13" s="1"/>
  <c r="Q6" i="13"/>
  <c r="L6" i="13"/>
  <c r="G6" i="13"/>
  <c r="M17" i="8"/>
  <c r="Q17" i="8" s="1"/>
  <c r="M18" i="8"/>
  <c r="Q18" i="8" s="1"/>
  <c r="M16" i="8"/>
  <c r="Q16" i="8" s="1"/>
  <c r="G7" i="8"/>
  <c r="V24" i="13" l="1"/>
  <c r="V23" i="13"/>
  <c r="V11" i="13"/>
  <c r="V27" i="13" s="1"/>
  <c r="U24" i="13"/>
  <c r="U29" i="13" s="1"/>
  <c r="U23" i="13"/>
  <c r="U28" i="13" s="1"/>
  <c r="U22" i="13"/>
  <c r="U27" i="13" s="1"/>
  <c r="L22" i="10"/>
  <c r="L11" i="10"/>
  <c r="L27" i="10" s="1"/>
  <c r="Q12" i="9"/>
  <c r="Q13" i="9" l="1"/>
  <c r="Q31" i="9" s="1"/>
  <c r="Q30" i="9"/>
  <c r="Q14" i="9"/>
  <c r="Q32" i="9" s="1"/>
  <c r="L24" i="10"/>
  <c r="W22" i="13"/>
  <c r="W27" i="13" s="1"/>
  <c r="W23" i="13"/>
  <c r="W28" i="13" s="1"/>
  <c r="W24" i="13"/>
  <c r="W29" i="13" s="1"/>
  <c r="V13" i="13"/>
  <c r="V29" i="13" s="1"/>
  <c r="Q7" i="13"/>
  <c r="L7" i="13"/>
  <c r="G7" i="13"/>
  <c r="V12" i="13"/>
  <c r="V28" i="13" s="1"/>
  <c r="L23" i="10"/>
  <c r="Q8" i="13" l="1"/>
  <c r="L8" i="13"/>
  <c r="G8" i="13"/>
  <c r="Q9" i="13" l="1"/>
  <c r="L9" i="13"/>
  <c r="G9" i="13"/>
  <c r="Q10" i="13" l="1"/>
  <c r="L10" i="13"/>
  <c r="G10" i="13"/>
  <c r="Q11" i="13" l="1"/>
  <c r="L11" i="13"/>
  <c r="G11" i="13"/>
  <c r="Q12" i="13" l="1"/>
  <c r="L12" i="13"/>
  <c r="G12" i="13"/>
  <c r="L12" i="10"/>
  <c r="L28" i="10" s="1"/>
  <c r="G6" i="10"/>
  <c r="M13" i="10"/>
  <c r="M24" i="10" s="1"/>
  <c r="M29" i="10" s="1"/>
  <c r="K13" i="10"/>
  <c r="K24" i="10" s="1"/>
  <c r="K29" i="10" s="1"/>
  <c r="M12" i="10"/>
  <c r="M23" i="10" s="1"/>
  <c r="M28" i="10" s="1"/>
  <c r="K12" i="10"/>
  <c r="K23" i="10" s="1"/>
  <c r="K28" i="10" s="1"/>
  <c r="M11" i="10"/>
  <c r="M22" i="10" s="1"/>
  <c r="M27" i="10" s="1"/>
  <c r="K11" i="10"/>
  <c r="K22" i="10" s="1"/>
  <c r="K27" i="10" s="1"/>
  <c r="R14" i="9"/>
  <c r="R13" i="9"/>
  <c r="R12" i="9"/>
  <c r="P14" i="9"/>
  <c r="P13" i="9"/>
  <c r="P12" i="9"/>
  <c r="F7" i="9"/>
  <c r="F8" i="9" s="1"/>
  <c r="P26" i="9" l="1"/>
  <c r="P32" i="9" s="1"/>
  <c r="K18" i="8"/>
  <c r="P25" i="9"/>
  <c r="P31" i="9" s="1"/>
  <c r="K17" i="8"/>
  <c r="P24" i="9"/>
  <c r="P30" i="9" s="1"/>
  <c r="K16" i="8"/>
  <c r="Q13" i="13"/>
  <c r="L13" i="13"/>
  <c r="G13" i="13"/>
  <c r="F9" i="9"/>
  <c r="G8" i="9"/>
  <c r="G6" i="9"/>
  <c r="G7" i="9"/>
  <c r="L13" i="10"/>
  <c r="L29" i="10" s="1"/>
  <c r="O17" i="8" l="1"/>
  <c r="K23" i="8"/>
  <c r="O16" i="8"/>
  <c r="K22" i="8"/>
  <c r="O18" i="8"/>
  <c r="K24" i="8"/>
  <c r="Q14" i="13"/>
  <c r="L14" i="13"/>
  <c r="G14" i="13"/>
  <c r="F10" i="9"/>
  <c r="G9" i="9"/>
  <c r="Q15" i="13" l="1"/>
  <c r="L15" i="13"/>
  <c r="G15" i="13"/>
  <c r="G10" i="9"/>
  <c r="F11" i="9"/>
  <c r="Q16" i="13" l="1"/>
  <c r="L16" i="13"/>
  <c r="G16" i="13"/>
  <c r="F12" i="9"/>
  <c r="G11" i="9"/>
  <c r="Q17" i="13" l="1"/>
  <c r="L17" i="13"/>
  <c r="G17" i="13"/>
  <c r="G12" i="9"/>
  <c r="F13" i="9"/>
  <c r="Q18" i="13" l="1"/>
  <c r="L18" i="13"/>
  <c r="G18" i="13"/>
  <c r="F14" i="9"/>
  <c r="G13" i="9"/>
  <c r="Q19" i="13" l="1"/>
  <c r="L19" i="13"/>
  <c r="G19" i="13"/>
  <c r="G14" i="9"/>
  <c r="F15" i="9"/>
  <c r="Q20" i="13" l="1"/>
  <c r="L20" i="13"/>
  <c r="G20" i="13"/>
  <c r="F16" i="9"/>
  <c r="G15" i="9"/>
  <c r="Q21" i="13" l="1"/>
  <c r="L21" i="13"/>
  <c r="G21" i="13"/>
  <c r="G16" i="9"/>
  <c r="F17" i="9"/>
  <c r="Q22" i="13" l="1"/>
  <c r="L22" i="13"/>
  <c r="G22" i="13"/>
  <c r="F18" i="9"/>
  <c r="G17" i="9"/>
  <c r="Q23" i="13" l="1"/>
  <c r="L23" i="13"/>
  <c r="G23" i="13"/>
  <c r="G18" i="9"/>
  <c r="F19" i="9"/>
  <c r="Q24" i="13" l="1"/>
  <c r="L24" i="13"/>
  <c r="G24" i="13"/>
  <c r="F20" i="9"/>
  <c r="G19" i="9"/>
  <c r="Q25" i="13" l="1"/>
  <c r="L25" i="13"/>
  <c r="G25" i="13"/>
  <c r="G20" i="9"/>
  <c r="F21" i="9"/>
  <c r="Q26" i="13" l="1"/>
  <c r="L26" i="13"/>
  <c r="G26" i="13"/>
  <c r="F22" i="9"/>
  <c r="G21" i="9"/>
  <c r="Q27" i="13" l="1"/>
  <c r="L27" i="13"/>
  <c r="G27" i="13"/>
  <c r="G22" i="9"/>
  <c r="F23" i="9"/>
  <c r="Q28" i="13" l="1"/>
  <c r="L28" i="13"/>
  <c r="G28" i="13"/>
  <c r="F24" i="9"/>
  <c r="G23" i="9"/>
  <c r="Q29" i="13" l="1"/>
  <c r="L29" i="13"/>
  <c r="G29" i="13"/>
  <c r="G24" i="9"/>
  <c r="F25" i="9"/>
  <c r="Q30" i="13" l="1"/>
  <c r="L30" i="13"/>
  <c r="G30" i="13"/>
  <c r="F26" i="9"/>
  <c r="G25" i="9"/>
  <c r="Q31" i="13" l="1"/>
  <c r="L31" i="13"/>
  <c r="G31" i="13"/>
  <c r="G26" i="9"/>
  <c r="F27" i="9"/>
  <c r="Q32" i="13" l="1"/>
  <c r="L32" i="13"/>
  <c r="G32" i="13"/>
  <c r="F28" i="9"/>
  <c r="G27" i="9"/>
  <c r="Q34" i="13" l="1"/>
  <c r="Q33" i="13"/>
  <c r="L34" i="13"/>
  <c r="L33" i="13"/>
  <c r="G34" i="13"/>
  <c r="G33" i="13"/>
  <c r="G28" i="9"/>
  <c r="F29" i="9"/>
  <c r="F30" i="9" l="1"/>
  <c r="G29" i="9"/>
  <c r="G30" i="9" l="1"/>
  <c r="F31" i="9"/>
  <c r="F32" i="9" l="1"/>
  <c r="G31" i="9"/>
  <c r="G32" i="9" l="1"/>
  <c r="F33" i="9"/>
  <c r="F34" i="9" l="1"/>
  <c r="G33" i="9"/>
  <c r="G34" i="9" l="1"/>
  <c r="F35" i="9"/>
  <c r="G35" i="9" l="1"/>
  <c r="K6" i="9"/>
  <c r="K7" i="9" l="1"/>
  <c r="L6" i="9"/>
  <c r="K8" i="9" l="1"/>
  <c r="L7" i="9"/>
  <c r="K9" i="9" l="1"/>
  <c r="L8" i="9"/>
  <c r="K10" i="9" l="1"/>
  <c r="L9" i="9"/>
  <c r="K11" i="9" l="1"/>
  <c r="L10" i="9"/>
  <c r="K12" i="9" l="1"/>
  <c r="L11" i="9"/>
  <c r="L12" i="9" l="1"/>
  <c r="K13" i="9"/>
  <c r="K14" i="9" l="1"/>
  <c r="L13" i="9"/>
  <c r="L14" i="9" l="1"/>
  <c r="K15" i="9"/>
  <c r="K16" i="9" l="1"/>
  <c r="L15" i="9"/>
  <c r="L16" i="9" l="1"/>
  <c r="K17" i="9"/>
  <c r="K18" i="9" l="1"/>
  <c r="L17" i="9"/>
  <c r="L18" i="9" l="1"/>
  <c r="K19" i="9"/>
  <c r="K20" i="9" l="1"/>
  <c r="L19" i="9"/>
  <c r="L20" i="9" l="1"/>
  <c r="K21" i="9"/>
  <c r="K22" i="9" l="1"/>
  <c r="L21" i="9"/>
  <c r="L22" i="9" l="1"/>
  <c r="K23" i="9"/>
  <c r="K24" i="9" l="1"/>
  <c r="L23" i="9"/>
  <c r="L24" i="9" l="1"/>
  <c r="K25" i="9"/>
  <c r="K26" i="9" l="1"/>
  <c r="L25" i="9"/>
  <c r="L26" i="9" l="1"/>
  <c r="K27" i="9"/>
  <c r="K28" i="9" l="1"/>
  <c r="L27" i="9"/>
  <c r="K29" i="9" l="1"/>
  <c r="L28" i="9"/>
  <c r="K30" i="9" l="1"/>
  <c r="L29" i="9"/>
  <c r="L30" i="9" l="1"/>
  <c r="K31" i="9"/>
  <c r="K32" i="9" l="1"/>
  <c r="L31" i="9"/>
  <c r="L32" i="9" l="1"/>
  <c r="K33" i="9"/>
  <c r="K34" i="9" l="1"/>
  <c r="L33" i="9"/>
  <c r="K35" i="9" l="1"/>
  <c r="L35" i="9" s="1"/>
  <c r="L34" i="9"/>
  <c r="H5" i="8" l="1"/>
  <c r="G24" i="8"/>
  <c r="H24" i="8" s="1"/>
  <c r="G23" i="8"/>
  <c r="I23" i="8" s="1"/>
  <c r="G22" i="8"/>
  <c r="H22" i="8" s="1"/>
  <c r="G21" i="8"/>
  <c r="I21" i="8" s="1"/>
  <c r="G20" i="8"/>
  <c r="H20" i="8" s="1"/>
  <c r="G19" i="8"/>
  <c r="I19" i="8" s="1"/>
  <c r="G18" i="8"/>
  <c r="I18" i="8" s="1"/>
  <c r="G17" i="8"/>
  <c r="I17" i="8" s="1"/>
  <c r="G16" i="8"/>
  <c r="I16" i="8" s="1"/>
  <c r="G15" i="8"/>
  <c r="I15" i="8" s="1"/>
  <c r="G14" i="8"/>
  <c r="I14" i="8" s="1"/>
  <c r="G13" i="8"/>
  <c r="I13" i="8" s="1"/>
  <c r="G12" i="8"/>
  <c r="I12" i="8" s="1"/>
  <c r="I5" i="8" l="1"/>
  <c r="H15" i="8"/>
  <c r="H19" i="8"/>
  <c r="H23" i="8"/>
  <c r="H13" i="8"/>
  <c r="H17" i="8"/>
  <c r="H21" i="8"/>
  <c r="I20" i="8"/>
  <c r="I22" i="8"/>
  <c r="I24" i="8"/>
  <c r="H12" i="8"/>
  <c r="H14" i="8"/>
  <c r="H16" i="8"/>
  <c r="H18" i="8"/>
  <c r="K5" i="9"/>
  <c r="G6" i="8" l="1"/>
  <c r="G8" i="8"/>
  <c r="G9" i="8"/>
  <c r="G10" i="8"/>
  <c r="G11" i="8"/>
  <c r="H11" i="8" l="1"/>
  <c r="I11" i="8"/>
  <c r="H9" i="8"/>
  <c r="I9" i="8"/>
  <c r="H7" i="8"/>
  <c r="I7" i="8"/>
  <c r="I10" i="8"/>
  <c r="H10" i="8"/>
  <c r="I8" i="8"/>
  <c r="H8" i="8"/>
  <c r="I6" i="8"/>
  <c r="H6" i="8"/>
  <c r="N8" i="9" l="1"/>
  <c r="M8" i="9"/>
  <c r="N12" i="9"/>
  <c r="M12" i="9"/>
  <c r="N16" i="9"/>
  <c r="M16" i="9"/>
  <c r="N20" i="9"/>
  <c r="M20" i="9"/>
  <c r="N24" i="9"/>
  <c r="M24" i="9"/>
  <c r="N28" i="9"/>
  <c r="M28" i="9"/>
  <c r="N32" i="9"/>
  <c r="M32" i="9"/>
  <c r="N7" i="9"/>
  <c r="M7" i="9"/>
  <c r="N11" i="9"/>
  <c r="M11" i="9"/>
  <c r="N15" i="9"/>
  <c r="M15" i="9"/>
  <c r="N19" i="9"/>
  <c r="M19" i="9"/>
  <c r="N23" i="9"/>
  <c r="M23" i="9"/>
  <c r="N27" i="9"/>
  <c r="M27" i="9"/>
  <c r="N31" i="9"/>
  <c r="M31" i="9"/>
  <c r="N35" i="9"/>
  <c r="M35" i="9"/>
  <c r="N10" i="9"/>
  <c r="M10" i="9"/>
  <c r="N14" i="9"/>
  <c r="M14" i="9"/>
  <c r="N18" i="9"/>
  <c r="M18" i="9"/>
  <c r="N22" i="9"/>
  <c r="M22" i="9"/>
  <c r="N26" i="9"/>
  <c r="M26" i="9"/>
  <c r="N30" i="9"/>
  <c r="M30" i="9"/>
  <c r="N34" i="9"/>
  <c r="M34" i="9"/>
  <c r="N9" i="9"/>
  <c r="M9" i="9"/>
  <c r="N13" i="9"/>
  <c r="M13" i="9"/>
  <c r="N17" i="9"/>
  <c r="M17" i="9"/>
  <c r="N21" i="9"/>
  <c r="M21" i="9"/>
  <c r="N25" i="9"/>
  <c r="M25" i="9"/>
  <c r="N29" i="9"/>
  <c r="M29" i="9"/>
  <c r="N33" i="9"/>
  <c r="M33" i="9"/>
  <c r="N6" i="9"/>
  <c r="M6" i="9"/>
  <c r="R9" i="13" l="1"/>
  <c r="S9" i="13"/>
  <c r="R15" i="13"/>
  <c r="S15" i="13"/>
  <c r="R19" i="13"/>
  <c r="S19" i="13"/>
  <c r="R23" i="13"/>
  <c r="S23" i="13"/>
  <c r="R27" i="13"/>
  <c r="S27" i="13"/>
  <c r="R31" i="13"/>
  <c r="S31" i="13"/>
  <c r="R33" i="13"/>
  <c r="S33" i="13"/>
  <c r="R7" i="13"/>
  <c r="S7" i="13"/>
  <c r="R11" i="13"/>
  <c r="S11" i="13"/>
  <c r="R13" i="13"/>
  <c r="S13" i="13"/>
  <c r="R17" i="13"/>
  <c r="S17" i="13"/>
  <c r="R21" i="13"/>
  <c r="S21" i="13"/>
  <c r="R25" i="13"/>
  <c r="S25" i="13"/>
  <c r="R29" i="13"/>
  <c r="S29" i="13"/>
  <c r="R6" i="13"/>
  <c r="S6" i="13"/>
  <c r="R8" i="13"/>
  <c r="S8" i="13"/>
  <c r="R10" i="13"/>
  <c r="S10" i="13"/>
  <c r="R12" i="13"/>
  <c r="S12" i="13"/>
  <c r="R14" i="13"/>
  <c r="S14" i="13"/>
  <c r="R16" i="13"/>
  <c r="S16" i="13"/>
  <c r="R18" i="13"/>
  <c r="S18" i="13"/>
  <c r="R20" i="13"/>
  <c r="S20" i="13"/>
  <c r="R22" i="13"/>
  <c r="S22" i="13"/>
  <c r="R24" i="13"/>
  <c r="S24" i="13"/>
  <c r="R26" i="13"/>
  <c r="S26" i="13"/>
  <c r="R28" i="13"/>
  <c r="S28" i="13"/>
  <c r="R30" i="13"/>
  <c r="S30" i="13"/>
  <c r="R32" i="13"/>
  <c r="S32" i="13"/>
  <c r="R34" i="13"/>
  <c r="S34" i="13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M6" i="13" l="1"/>
  <c r="N6" i="13"/>
  <c r="M7" i="13"/>
  <c r="N7" i="13"/>
  <c r="M8" i="13"/>
  <c r="N8" i="13"/>
  <c r="M9" i="13"/>
  <c r="N9" i="13"/>
  <c r="M10" i="13"/>
  <c r="N10" i="13"/>
  <c r="M11" i="13"/>
  <c r="N11" i="13"/>
  <c r="M12" i="13"/>
  <c r="N12" i="13"/>
  <c r="M13" i="13"/>
  <c r="N13" i="13"/>
  <c r="M14" i="13"/>
  <c r="N14" i="13"/>
  <c r="M15" i="13"/>
  <c r="N15" i="13"/>
  <c r="M16" i="13"/>
  <c r="N16" i="13"/>
  <c r="M17" i="13"/>
  <c r="N17" i="13"/>
  <c r="M18" i="13"/>
  <c r="N18" i="13"/>
  <c r="M19" i="13"/>
  <c r="N19" i="13"/>
  <c r="M20" i="13"/>
  <c r="N20" i="13"/>
  <c r="M21" i="13"/>
  <c r="N21" i="13"/>
  <c r="M22" i="13"/>
  <c r="N22" i="13"/>
  <c r="M23" i="13"/>
  <c r="N23" i="13"/>
  <c r="M24" i="13"/>
  <c r="N24" i="13"/>
  <c r="M25" i="13"/>
  <c r="N25" i="13"/>
  <c r="M26" i="13"/>
  <c r="N26" i="13"/>
  <c r="M27" i="13"/>
  <c r="N27" i="13"/>
  <c r="M28" i="13"/>
  <c r="N28" i="13"/>
  <c r="M29" i="13"/>
  <c r="N29" i="13"/>
  <c r="M30" i="13"/>
  <c r="N30" i="13"/>
  <c r="M31" i="13"/>
  <c r="N31" i="13"/>
  <c r="M32" i="13"/>
  <c r="N32" i="13"/>
  <c r="M33" i="13"/>
  <c r="N33" i="13"/>
  <c r="M34" i="13"/>
  <c r="N34" i="13"/>
  <c r="I6" i="9"/>
  <c r="H6" i="9"/>
  <c r="H6" i="13"/>
  <c r="I6" i="13"/>
  <c r="I7" i="13"/>
  <c r="H7" i="13"/>
  <c r="I8" i="13"/>
  <c r="H8" i="13"/>
  <c r="H9" i="13"/>
  <c r="I9" i="13"/>
  <c r="I10" i="13"/>
  <c r="H10" i="13"/>
  <c r="I11" i="13"/>
  <c r="H11" i="13"/>
  <c r="I12" i="13"/>
  <c r="H12" i="13"/>
  <c r="H13" i="13"/>
  <c r="I13" i="13"/>
  <c r="I14" i="13"/>
  <c r="H14" i="13"/>
  <c r="I15" i="13"/>
  <c r="H15" i="13"/>
  <c r="I16" i="13"/>
  <c r="H16" i="13"/>
  <c r="H17" i="13"/>
  <c r="I17" i="13"/>
  <c r="I18" i="13"/>
  <c r="H18" i="13"/>
  <c r="I19" i="13"/>
  <c r="H19" i="13"/>
  <c r="I20" i="13"/>
  <c r="H20" i="13"/>
  <c r="H21" i="13"/>
  <c r="I21" i="13"/>
  <c r="I22" i="13"/>
  <c r="H22" i="13"/>
  <c r="I23" i="13"/>
  <c r="H23" i="13"/>
  <c r="I24" i="13"/>
  <c r="H24" i="13"/>
  <c r="H25" i="13"/>
  <c r="I25" i="13"/>
  <c r="I26" i="13"/>
  <c r="H26" i="13"/>
  <c r="I27" i="13"/>
  <c r="H27" i="13"/>
  <c r="I28" i="13"/>
  <c r="H28" i="13"/>
  <c r="H29" i="13"/>
  <c r="I29" i="13"/>
  <c r="I30" i="13"/>
  <c r="H30" i="13"/>
  <c r="I31" i="13"/>
  <c r="H31" i="13"/>
  <c r="I32" i="13"/>
  <c r="H32" i="13"/>
  <c r="H33" i="13"/>
  <c r="I33" i="13"/>
  <c r="I34" i="13"/>
  <c r="H34" i="13"/>
  <c r="H34" i="10"/>
  <c r="I34" i="10"/>
  <c r="H32" i="10"/>
  <c r="I32" i="10"/>
  <c r="H30" i="10"/>
  <c r="I30" i="10"/>
  <c r="H28" i="10"/>
  <c r="I28" i="10"/>
  <c r="H26" i="10"/>
  <c r="I26" i="10"/>
  <c r="H24" i="10"/>
  <c r="I24" i="10"/>
  <c r="H22" i="10"/>
  <c r="I22" i="10"/>
  <c r="H20" i="10"/>
  <c r="I20" i="10"/>
  <c r="H18" i="10"/>
  <c r="I18" i="10"/>
  <c r="H16" i="10"/>
  <c r="I16" i="10"/>
  <c r="H14" i="10"/>
  <c r="I14" i="10"/>
  <c r="H12" i="10"/>
  <c r="I12" i="10"/>
  <c r="H10" i="10"/>
  <c r="I10" i="10"/>
  <c r="I35" i="10"/>
  <c r="H35" i="10"/>
  <c r="I33" i="10"/>
  <c r="H33" i="10"/>
  <c r="I31" i="10"/>
  <c r="H31" i="10"/>
  <c r="I29" i="10"/>
  <c r="H29" i="10"/>
  <c r="I27" i="10"/>
  <c r="H27" i="10"/>
  <c r="I25" i="10"/>
  <c r="H25" i="10"/>
  <c r="I23" i="10"/>
  <c r="H23" i="10"/>
  <c r="I21" i="10"/>
  <c r="H21" i="10"/>
  <c r="I19" i="10"/>
  <c r="H19" i="10"/>
  <c r="I17" i="10"/>
  <c r="H17" i="10"/>
  <c r="I15" i="10"/>
  <c r="H15" i="10"/>
  <c r="I13" i="10"/>
  <c r="H13" i="10"/>
  <c r="I11" i="10"/>
  <c r="H11" i="10"/>
  <c r="I9" i="10"/>
  <c r="H9" i="10"/>
  <c r="I8" i="10"/>
  <c r="H8" i="10"/>
  <c r="I7" i="10"/>
  <c r="H7" i="10"/>
  <c r="I6" i="10"/>
  <c r="H6" i="10"/>
  <c r="H11" i="9" l="1"/>
  <c r="I11" i="9"/>
  <c r="H19" i="9"/>
  <c r="I19" i="9"/>
  <c r="H27" i="9"/>
  <c r="I27" i="9"/>
  <c r="I8" i="9"/>
  <c r="H8" i="9"/>
  <c r="I20" i="9"/>
  <c r="H20" i="9"/>
  <c r="I32" i="9"/>
  <c r="H32" i="9"/>
  <c r="H7" i="9"/>
  <c r="I7" i="9"/>
  <c r="H15" i="9"/>
  <c r="I15" i="9"/>
  <c r="H23" i="9"/>
  <c r="I23" i="9"/>
  <c r="H31" i="9"/>
  <c r="I31" i="9"/>
  <c r="I12" i="9"/>
  <c r="H12" i="9"/>
  <c r="I16" i="9"/>
  <c r="H16" i="9"/>
  <c r="I24" i="9"/>
  <c r="H24" i="9"/>
  <c r="I28" i="9"/>
  <c r="H28" i="9"/>
  <c r="H35" i="9"/>
  <c r="I35" i="9"/>
  <c r="H9" i="9"/>
  <c r="I9" i="9"/>
  <c r="H13" i="9"/>
  <c r="I13" i="9"/>
  <c r="H17" i="9"/>
  <c r="I17" i="9"/>
  <c r="H21" i="9"/>
  <c r="I21" i="9"/>
  <c r="H25" i="9"/>
  <c r="I25" i="9"/>
  <c r="H29" i="9"/>
  <c r="I29" i="9"/>
  <c r="H33" i="9"/>
  <c r="I33" i="9"/>
  <c r="I10" i="9"/>
  <c r="H10" i="9"/>
  <c r="I14" i="9"/>
  <c r="H14" i="9"/>
  <c r="I18" i="9"/>
  <c r="H18" i="9"/>
  <c r="I22" i="9"/>
  <c r="H22" i="9"/>
  <c r="I26" i="9"/>
  <c r="H26" i="9"/>
  <c r="I30" i="9"/>
  <c r="H30" i="9"/>
  <c r="I34" i="9"/>
  <c r="H34" i="9"/>
</calcChain>
</file>

<file path=xl/sharedStrings.xml><?xml version="1.0" encoding="utf-8"?>
<sst xmlns="http://schemas.openxmlformats.org/spreadsheetml/2006/main" count="242" uniqueCount="76">
  <si>
    <t>kWh/an</t>
  </si>
  <si>
    <t>€/an</t>
  </si>
  <si>
    <t>Nombre</t>
  </si>
  <si>
    <t>Puissance</t>
  </si>
  <si>
    <t>CO2</t>
  </si>
  <si>
    <t>Longueur de tuyauterie (m)</t>
  </si>
  <si>
    <t>Consommation</t>
  </si>
  <si>
    <t>kWh</t>
  </si>
  <si>
    <t>Coût</t>
  </si>
  <si>
    <t>€HT</t>
  </si>
  <si>
    <t>kgCO2</t>
  </si>
  <si>
    <t>Puissance veille (W)</t>
  </si>
  <si>
    <t>PC</t>
  </si>
  <si>
    <t>W</t>
  </si>
  <si>
    <t>Rendement / COP</t>
  </si>
  <si>
    <t>A SAISIR</t>
  </si>
  <si>
    <t>Nb</t>
  </si>
  <si>
    <t>°C</t>
  </si>
  <si>
    <t>Nombre spécifique</t>
  </si>
  <si>
    <t>Temps de fct</t>
  </si>
  <si>
    <t>GAINS</t>
  </si>
  <si>
    <t>SANS HORLOGE</t>
  </si>
  <si>
    <t>AVEC HORLOGE</t>
  </si>
  <si>
    <t>H/J</t>
  </si>
  <si>
    <t>J/AN</t>
  </si>
  <si>
    <t>Temps de fonctionnement</t>
  </si>
  <si>
    <t>m</t>
  </si>
  <si>
    <t>ƞ ou COP</t>
  </si>
  <si>
    <t>Température ambiante</t>
  </si>
  <si>
    <t>Température moyenne des canalisations</t>
  </si>
  <si>
    <t>Diamètre moyen tube</t>
  </si>
  <si>
    <t>Longueur</t>
  </si>
  <si>
    <t>H/NUIT</t>
  </si>
  <si>
    <t>H/JOUR</t>
  </si>
  <si>
    <t>ELECTRICITE</t>
  </si>
  <si>
    <t>BASE</t>
  </si>
  <si>
    <t>GAZ / FIOUL</t>
  </si>
  <si>
    <t>T moyenne des canalisations</t>
  </si>
  <si>
    <t>DONNEES DES ENERGIES</t>
  </si>
  <si>
    <t>Énergie</t>
  </si>
  <si>
    <t>Plaquettes forestières</t>
  </si>
  <si>
    <t>kWh par tonne</t>
  </si>
  <si>
    <t>kg éq. CO2 par kWh</t>
  </si>
  <si>
    <t>Granulés, briquettes</t>
  </si>
  <si>
    <t>Bûches</t>
  </si>
  <si>
    <t>kWh par stère</t>
  </si>
  <si>
    <t>Gaz naturel (kWh)</t>
  </si>
  <si>
    <t>kWh par kWh</t>
  </si>
  <si>
    <t>Gaz naturel (m3)</t>
  </si>
  <si>
    <t>kWh par m3</t>
  </si>
  <si>
    <t>Gaz propane (tonne)</t>
  </si>
  <si>
    <t>Gaz propane (m3)</t>
  </si>
  <si>
    <t>Gaz butane (tonne)</t>
  </si>
  <si>
    <t>Gaz butane (litre)</t>
  </si>
  <si>
    <t>kWh par litre</t>
  </si>
  <si>
    <t>Gaz butane (m3)</t>
  </si>
  <si>
    <t>Fioul domestique</t>
  </si>
  <si>
    <t>Électricité (non EnR)</t>
  </si>
  <si>
    <t>Électricité (EnR)</t>
  </si>
  <si>
    <t>Charbon : Houille</t>
  </si>
  <si>
    <t>Charbon : Coke de houille</t>
  </si>
  <si>
    <t xml:space="preserve">Charbon : Agglomérés </t>
  </si>
  <si>
    <t xml:space="preserve">Charbon : Lignite et produits </t>
  </si>
  <si>
    <t>Conversion en kWh</t>
  </si>
  <si>
    <t>kgCO2 / kWh</t>
  </si>
  <si>
    <t>€TTC / kWh</t>
  </si>
  <si>
    <t>AVEC ARRET</t>
  </si>
  <si>
    <t>SANS ARRET</t>
  </si>
  <si>
    <t>LED</t>
  </si>
  <si>
    <t>NON ISOLE</t>
  </si>
  <si>
    <t>ISOLE</t>
  </si>
  <si>
    <t>ESTIMATION DES GAINS</t>
  </si>
  <si>
    <t>CONNAISSANCE DES CONSOMMATIONS</t>
  </si>
  <si>
    <t>Conversion en kgCO2</t>
  </si>
  <si>
    <t>€TTC/kWh</t>
  </si>
  <si>
    <t>CONNAISSANCE DES CONSOMMATIONS ENERGETIQUES PAR POSTE ET ESTIMATION DES GAINS LIES AUX OPTIMISATIONS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</si>
</sst>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&quot;F&quot;_-;\-* #,##0.00\ &quot;F&quot;_-;_-* &quot;-&quot;??\ &quot;F&quot;_-;_-@_-"/>
    <numFmt numFmtId="165" formatCode="_-* #,##0.00[$€]_-;\-* #,##0.00[$€]_-;_-* &quot;-&quot;??[$€]_-;_-@_-"/>
    <numFmt numFmtId="166" formatCode="\ #,##0.00[$€]\ ;\-#,##0.00[$€]\ ;&quot; -&quot;#[$€]\ ;@\ "/>
    <numFmt numFmtId="167" formatCode="\ #,##0.00&quot;    &quot;;\-#,##0.00&quot;    &quot;;&quot; -&quot;#&quot;    &quot;;@\ "/>
    <numFmt numFmtId="168" formatCode="_-* #,##0.00[$€]_-;\-* #,##0.00[$€]_-;_-* \-??[$€]_-;_-@_-"/>
    <numFmt numFmtId="169" formatCode="#,##0_ ;\-#,##0\ "/>
    <numFmt numFmtId="170" formatCode="_-* #,##0\ _€_-;\-* #,##0\ _€_-;_-* &quot;-&quot;??\ _€_-;_-@_-"/>
    <numFmt numFmtId="171" formatCode="_-* #,##0.00\ _F_-;\-* #,##0.00\ _F_-;_-* &quot;-&quot;??\ _F_-;_-@_-"/>
    <numFmt numFmtId="172" formatCode="_-* #,##0.00\ [$€]_-;\-* #,##0.00\ [$€]_-;_-* &quot;-&quot;??\ [$€]_-;_-@_-"/>
    <numFmt numFmtId="173" formatCode="#,##0.000"/>
    <numFmt numFmtId="17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u/>
      <sz val="7"/>
      <color indexed="12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10"/>
      <name val="Mangal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7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/>
      <sz val="7.5"/>
      <color indexed="12"/>
      <name val="Arial"/>
      <family val="2"/>
    </font>
    <font>
      <b/>
      <sz val="10"/>
      <color theme="1"/>
      <name val="Arial"/>
      <family val="2"/>
    </font>
    <font>
      <b/>
      <sz val="16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/>
        <bgColor indexed="64"/>
      </patternFill>
    </fill>
  </fills>
  <borders count="52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/>
      <top style="medium">
        <color indexed="64"/>
      </top>
      <bottom style="thin">
        <color indexed="55"/>
      </bottom>
      <diagonal/>
    </border>
    <border>
      <left/>
      <right style="medium">
        <color indexed="64"/>
      </right>
      <top style="medium">
        <color indexed="64"/>
      </top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 style="thin">
        <color indexed="55"/>
      </bottom>
      <diagonal/>
    </border>
    <border>
      <left/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/>
      <diagonal/>
    </border>
    <border>
      <left style="medium">
        <color indexed="64"/>
      </left>
      <right style="medium">
        <color indexed="64"/>
      </right>
      <top style="thin">
        <color indexed="55"/>
      </top>
      <bottom/>
      <diagonal/>
    </border>
    <border>
      <left style="medium">
        <color indexed="64"/>
      </left>
      <right/>
      <top style="thin">
        <color indexed="55"/>
      </top>
      <bottom style="medium">
        <color indexed="64"/>
      </bottom>
      <diagonal/>
    </border>
    <border>
      <left/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0" fontId="5" fillId="0" borderId="0"/>
    <xf numFmtId="165" fontId="8" fillId="0" borderId="0" applyFont="0" applyFill="0" applyBorder="0" applyAlignment="0" applyProtection="0"/>
    <xf numFmtId="0" fontId="1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6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168" fontId="9" fillId="0" borderId="0" applyFill="0" applyBorder="0" applyAlignment="0" applyProtection="0"/>
    <xf numFmtId="0" fontId="5" fillId="0" borderId="0"/>
    <xf numFmtId="168" fontId="9" fillId="0" borderId="0" applyFill="0" applyBorder="0" applyAlignment="0" applyProtection="0"/>
    <xf numFmtId="165" fontId="8" fillId="0" borderId="0" applyFont="0" applyFill="0" applyBorder="0" applyAlignment="0" applyProtection="0"/>
    <xf numFmtId="0" fontId="5" fillId="0" borderId="0"/>
    <xf numFmtId="0" fontId="5" fillId="0" borderId="0"/>
    <xf numFmtId="167" fontId="9" fillId="0" borderId="0" applyFill="0" applyBorder="0" applyAlignment="0" applyProtection="0"/>
    <xf numFmtId="0" fontId="5" fillId="0" borderId="0"/>
    <xf numFmtId="168" fontId="9" fillId="0" borderId="0" applyFill="0" applyBorder="0" applyAlignment="0" applyProtection="0"/>
    <xf numFmtId="165" fontId="8" fillId="0" borderId="0" applyFont="0" applyFill="0" applyBorder="0" applyAlignment="0" applyProtection="0"/>
    <xf numFmtId="0" fontId="5" fillId="0" borderId="0"/>
    <xf numFmtId="168" fontId="9" fillId="0" borderId="0" applyFill="0" applyBorder="0" applyAlignment="0" applyProtection="0"/>
    <xf numFmtId="165" fontId="8" fillId="0" borderId="0" applyFont="0" applyFill="0" applyBorder="0" applyAlignment="0" applyProtection="0"/>
    <xf numFmtId="0" fontId="5" fillId="0" borderId="0"/>
    <xf numFmtId="168" fontId="9" fillId="0" borderId="0" applyFill="0" applyBorder="0" applyAlignment="0" applyProtection="0"/>
    <xf numFmtId="165" fontId="8" fillId="0" borderId="0" applyFont="0" applyFill="0" applyBorder="0" applyAlignment="0" applyProtection="0"/>
    <xf numFmtId="0" fontId="5" fillId="0" borderId="0"/>
    <xf numFmtId="0" fontId="5" fillId="0" borderId="0"/>
    <xf numFmtId="166" fontId="9" fillId="0" borderId="0" applyFill="0" applyBorder="0" applyAlignment="0" applyProtection="0"/>
    <xf numFmtId="168" fontId="9" fillId="0" borderId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5" fillId="0" borderId="0"/>
    <xf numFmtId="0" fontId="5" fillId="0" borderId="0"/>
    <xf numFmtId="167" fontId="9" fillId="0" borderId="0" applyFill="0" applyBorder="0" applyAlignment="0" applyProtection="0"/>
    <xf numFmtId="166" fontId="9" fillId="0" borderId="0" applyFill="0" applyBorder="0" applyAlignment="0" applyProtection="0"/>
    <xf numFmtId="0" fontId="5" fillId="0" borderId="0"/>
    <xf numFmtId="166" fontId="9" fillId="0" borderId="0" applyFill="0" applyBorder="0" applyAlignment="0" applyProtection="0"/>
    <xf numFmtId="0" fontId="5" fillId="0" borderId="0"/>
    <xf numFmtId="0" fontId="5" fillId="0" borderId="0"/>
    <xf numFmtId="168" fontId="9" fillId="0" borderId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8" fontId="9" fillId="0" borderId="0" applyFill="0" applyBorder="0" applyAlignment="0" applyProtection="0"/>
    <xf numFmtId="0" fontId="5" fillId="0" borderId="0"/>
    <xf numFmtId="165" fontId="8" fillId="0" borderId="0" applyFont="0" applyFill="0" applyBorder="0" applyAlignment="0" applyProtection="0"/>
    <xf numFmtId="0" fontId="5" fillId="0" borderId="0"/>
    <xf numFmtId="167" fontId="9" fillId="0" borderId="0" applyFill="0" applyBorder="0" applyAlignment="0" applyProtection="0"/>
    <xf numFmtId="0" fontId="5" fillId="0" borderId="0"/>
    <xf numFmtId="167" fontId="9" fillId="0" borderId="0" applyFill="0" applyBorder="0" applyAlignment="0" applyProtection="0"/>
    <xf numFmtId="0" fontId="5" fillId="0" borderId="0"/>
    <xf numFmtId="166" fontId="9" fillId="0" borderId="0" applyFill="0" applyBorder="0" applyAlignment="0" applyProtection="0"/>
    <xf numFmtId="168" fontId="9" fillId="0" borderId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5" fillId="0" borderId="0"/>
    <xf numFmtId="166" fontId="9" fillId="0" borderId="0" applyFill="0" applyBorder="0" applyAlignment="0" applyProtection="0"/>
    <xf numFmtId="168" fontId="9" fillId="0" borderId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5" fillId="0" borderId="0"/>
    <xf numFmtId="166" fontId="9" fillId="0" borderId="0" applyFill="0" applyBorder="0" applyAlignment="0" applyProtection="0"/>
    <xf numFmtId="165" fontId="8" fillId="0" borderId="0" applyFont="0" applyFill="0" applyBorder="0" applyAlignment="0" applyProtection="0"/>
    <xf numFmtId="168" fontId="9" fillId="0" borderId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8" fontId="9" fillId="0" borderId="0" applyFill="0" applyBorder="0" applyAlignment="0" applyProtection="0"/>
    <xf numFmtId="165" fontId="8" fillId="0" borderId="0" applyFont="0" applyFill="0" applyBorder="0" applyAlignment="0" applyProtection="0"/>
    <xf numFmtId="166" fontId="9" fillId="0" borderId="0" applyFill="0" applyBorder="0" applyAlignment="0" applyProtection="0"/>
    <xf numFmtId="0" fontId="5" fillId="0" borderId="0"/>
    <xf numFmtId="0" fontId="5" fillId="0" borderId="0"/>
    <xf numFmtId="168" fontId="9" fillId="0" borderId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5" fillId="0" borderId="0"/>
    <xf numFmtId="0" fontId="10" fillId="0" borderId="0"/>
    <xf numFmtId="0" fontId="5" fillId="0" borderId="0"/>
    <xf numFmtId="0" fontId="10" fillId="0" borderId="0"/>
    <xf numFmtId="0" fontId="10" fillId="0" borderId="0"/>
    <xf numFmtId="44" fontId="5" fillId="0" borderId="0" applyFont="0" applyFill="0" applyBorder="0" applyAlignment="0" applyProtection="0"/>
    <xf numFmtId="168" fontId="9" fillId="0" borderId="0" applyFill="0" applyBorder="0" applyAlignment="0" applyProtection="0"/>
    <xf numFmtId="165" fontId="8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170">
    <xf numFmtId="0" fontId="0" fillId="0" borderId="0" xfId="0"/>
    <xf numFmtId="0" fontId="0" fillId="2" borderId="0" xfId="0" applyFill="1" applyAlignment="1">
      <alignment wrapText="1"/>
    </xf>
    <xf numFmtId="0" fontId="0" fillId="2" borderId="0" xfId="0" applyFill="1"/>
    <xf numFmtId="0" fontId="0" fillId="2" borderId="15" xfId="0" applyFill="1" applyBorder="1" applyAlignment="1">
      <alignment horizontal="center"/>
    </xf>
    <xf numFmtId="0" fontId="0" fillId="2" borderId="0" xfId="0" applyFill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3" fontId="0" fillId="2" borderId="18" xfId="0" applyNumberFormat="1" applyFill="1" applyBorder="1" applyAlignment="1">
      <alignment horizontal="center"/>
    </xf>
    <xf numFmtId="0" fontId="11" fillId="3" borderId="18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69" fontId="0" fillId="2" borderId="2" xfId="1" applyNumberFormat="1" applyFont="1" applyFill="1" applyBorder="1" applyAlignment="1">
      <alignment horizontal="center" vertical="center" wrapText="1"/>
    </xf>
    <xf numFmtId="169" fontId="0" fillId="2" borderId="5" xfId="1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169" fontId="0" fillId="2" borderId="3" xfId="1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/>
    </xf>
    <xf numFmtId="0" fontId="0" fillId="2" borderId="0" xfId="0" applyFill="1" applyBorder="1"/>
    <xf numFmtId="0" fontId="0" fillId="2" borderId="0" xfId="0" applyFill="1" applyBorder="1" applyAlignment="1">
      <alignment horizontal="center" vertical="center"/>
    </xf>
    <xf numFmtId="0" fontId="0" fillId="4" borderId="30" xfId="0" applyFill="1" applyBorder="1" applyAlignment="1">
      <alignment horizontal="center" vertical="center" wrapText="1"/>
    </xf>
    <xf numFmtId="169" fontId="0" fillId="2" borderId="15" xfId="1" applyNumberFormat="1" applyFont="1" applyFill="1" applyBorder="1" applyAlignment="1">
      <alignment horizontal="center" vertical="center" wrapText="1"/>
    </xf>
    <xf numFmtId="169" fontId="0" fillId="2" borderId="13" xfId="1" applyNumberFormat="1" applyFont="1" applyFill="1" applyBorder="1" applyAlignment="1">
      <alignment horizontal="center" vertical="center" wrapText="1"/>
    </xf>
    <xf numFmtId="169" fontId="0" fillId="2" borderId="14" xfId="1" applyNumberFormat="1" applyFont="1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11" fillId="3" borderId="12" xfId="0" applyFont="1" applyFill="1" applyBorder="1" applyAlignment="1">
      <alignment horizontal="center"/>
    </xf>
    <xf numFmtId="0" fontId="11" fillId="3" borderId="21" xfId="0" applyFont="1" applyFill="1" applyBorder="1" applyAlignment="1">
      <alignment horizontal="center"/>
    </xf>
    <xf numFmtId="0" fontId="11" fillId="3" borderId="22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3" fontId="0" fillId="2" borderId="8" xfId="0" applyNumberFormat="1" applyFill="1" applyBorder="1" applyAlignment="1">
      <alignment horizontal="center"/>
    </xf>
    <xf numFmtId="3" fontId="0" fillId="2" borderId="32" xfId="0" applyNumberFormat="1" applyFill="1" applyBorder="1" applyAlignment="1">
      <alignment horizontal="center"/>
    </xf>
    <xf numFmtId="3" fontId="0" fillId="2" borderId="33" xfId="0" applyNumberFormat="1" applyFill="1" applyBorder="1" applyAlignment="1">
      <alignment horizontal="center"/>
    </xf>
    <xf numFmtId="3" fontId="0" fillId="2" borderId="13" xfId="0" applyNumberFormat="1" applyFill="1" applyBorder="1" applyAlignment="1">
      <alignment horizontal="center"/>
    </xf>
    <xf numFmtId="3" fontId="0" fillId="2" borderId="3" xfId="0" applyNumberFormat="1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1" fillId="5" borderId="20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3" fontId="0" fillId="2" borderId="15" xfId="0" applyNumberFormat="1" applyFill="1" applyBorder="1" applyAlignment="1">
      <alignment horizontal="center"/>
    </xf>
    <xf numFmtId="0" fontId="0" fillId="2" borderId="0" xfId="0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27" xfId="0" applyFill="1" applyBorder="1"/>
    <xf numFmtId="0" fontId="0" fillId="2" borderId="26" xfId="0" applyFill="1" applyBorder="1"/>
    <xf numFmtId="0" fontId="0" fillId="2" borderId="27" xfId="0" applyFill="1" applyBorder="1" applyAlignment="1">
      <alignment horizontal="center"/>
    </xf>
    <xf numFmtId="0" fontId="0" fillId="2" borderId="0" xfId="0" applyFill="1" applyBorder="1" applyAlignment="1">
      <alignment wrapText="1"/>
    </xf>
    <xf numFmtId="0" fontId="14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3" fontId="0" fillId="2" borderId="14" xfId="0" applyNumberFormat="1" applyFill="1" applyBorder="1" applyAlignment="1">
      <alignment horizontal="center"/>
    </xf>
    <xf numFmtId="0" fontId="11" fillId="5" borderId="16" xfId="0" applyFont="1" applyFill="1" applyBorder="1" applyAlignment="1">
      <alignment horizontal="center" vertical="center" wrapText="1"/>
    </xf>
    <xf numFmtId="170" fontId="0" fillId="2" borderId="15" xfId="1" applyNumberFormat="1" applyFont="1" applyFill="1" applyBorder="1" applyAlignment="1">
      <alignment horizontal="center"/>
    </xf>
    <xf numFmtId="0" fontId="0" fillId="2" borderId="24" xfId="0" applyFill="1" applyBorder="1"/>
    <xf numFmtId="3" fontId="0" fillId="2" borderId="2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170" fontId="0" fillId="2" borderId="13" xfId="1" applyNumberFormat="1" applyFont="1" applyFill="1" applyBorder="1" applyAlignment="1">
      <alignment horizontal="center"/>
    </xf>
    <xf numFmtId="170" fontId="0" fillId="2" borderId="14" xfId="1" applyNumberFormat="1" applyFont="1" applyFill="1" applyBorder="1" applyAlignment="1">
      <alignment horizontal="center"/>
    </xf>
    <xf numFmtId="0" fontId="0" fillId="4" borderId="16" xfId="0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3" fontId="0" fillId="2" borderId="5" xfId="0" applyNumberFormat="1" applyFill="1" applyBorder="1" applyAlignment="1">
      <alignment horizontal="center"/>
    </xf>
    <xf numFmtId="0" fontId="11" fillId="5" borderId="12" xfId="0" applyFont="1" applyFill="1" applyBorder="1" applyAlignment="1">
      <alignment horizontal="center"/>
    </xf>
    <xf numFmtId="0" fontId="11" fillId="5" borderId="21" xfId="0" applyFont="1" applyFill="1" applyBorder="1" applyAlignment="1">
      <alignment horizontal="center"/>
    </xf>
    <xf numFmtId="0" fontId="11" fillId="5" borderId="22" xfId="0" applyFont="1" applyFill="1" applyBorder="1" applyAlignment="1">
      <alignment horizontal="center"/>
    </xf>
    <xf numFmtId="0" fontId="11" fillId="5" borderId="35" xfId="0" applyFont="1" applyFill="1" applyBorder="1" applyAlignment="1">
      <alignment horizontal="center"/>
    </xf>
    <xf numFmtId="0" fontId="11" fillId="5" borderId="36" xfId="0" applyFont="1" applyFill="1" applyBorder="1" applyAlignment="1">
      <alignment horizontal="center"/>
    </xf>
    <xf numFmtId="0" fontId="11" fillId="5" borderId="37" xfId="0" applyFont="1" applyFill="1" applyBorder="1" applyAlignment="1">
      <alignment horizontal="center"/>
    </xf>
    <xf numFmtId="0" fontId="11" fillId="5" borderId="31" xfId="0" applyFont="1" applyFill="1" applyBorder="1" applyAlignment="1">
      <alignment horizontal="center"/>
    </xf>
    <xf numFmtId="0" fontId="11" fillId="5" borderId="32" xfId="0" applyFont="1" applyFill="1" applyBorder="1" applyAlignment="1">
      <alignment horizontal="center"/>
    </xf>
    <xf numFmtId="0" fontId="11" fillId="5" borderId="33" xfId="0" applyFont="1" applyFill="1" applyBorder="1" applyAlignment="1">
      <alignment horizontal="center"/>
    </xf>
    <xf numFmtId="0" fontId="0" fillId="2" borderId="23" xfId="0" applyFill="1" applyBorder="1"/>
    <xf numFmtId="0" fontId="0" fillId="2" borderId="25" xfId="0" applyFill="1" applyBorder="1" applyAlignment="1">
      <alignment horizontal="center"/>
    </xf>
    <xf numFmtId="0" fontId="2" fillId="4" borderId="19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13" xfId="0" applyFont="1" applyFill="1" applyBorder="1" applyAlignment="1">
      <alignment horizontal="center" vertical="center" wrapText="1"/>
    </xf>
    <xf numFmtId="0" fontId="0" fillId="7" borderId="14" xfId="0" applyFont="1" applyFill="1" applyBorder="1" applyAlignment="1">
      <alignment horizontal="center" vertical="center" wrapText="1"/>
    </xf>
    <xf numFmtId="0" fontId="0" fillId="7" borderId="13" xfId="0" applyFill="1" applyBorder="1" applyAlignment="1">
      <alignment horizontal="center" vertical="center" wrapText="1"/>
    </xf>
    <xf numFmtId="0" fontId="0" fillId="7" borderId="15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7" borderId="20" xfId="0" applyFill="1" applyBorder="1" applyAlignment="1">
      <alignment horizontal="center" vertical="center" wrapText="1"/>
    </xf>
    <xf numFmtId="0" fontId="0" fillId="7" borderId="20" xfId="0" applyFill="1" applyBorder="1" applyAlignment="1">
      <alignment horizontal="center"/>
    </xf>
    <xf numFmtId="0" fontId="0" fillId="7" borderId="30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2" borderId="28" xfId="0" applyFill="1" applyBorder="1"/>
    <xf numFmtId="0" fontId="0" fillId="2" borderId="34" xfId="0" applyFill="1" applyBorder="1"/>
    <xf numFmtId="0" fontId="0" fillId="2" borderId="26" xfId="0" applyFill="1" applyBorder="1" applyAlignment="1">
      <alignment wrapText="1"/>
    </xf>
    <xf numFmtId="0" fontId="0" fillId="2" borderId="27" xfId="0" applyFill="1" applyBorder="1" applyAlignment="1">
      <alignment wrapText="1"/>
    </xf>
    <xf numFmtId="0" fontId="0" fillId="2" borderId="26" xfId="0" applyFill="1" applyBorder="1" applyAlignment="1">
      <alignment horizontal="center" vertical="center" wrapText="1"/>
    </xf>
    <xf numFmtId="0" fontId="0" fillId="2" borderId="28" xfId="0" applyFill="1" applyBorder="1" applyAlignment="1">
      <alignment wrapText="1"/>
    </xf>
    <xf numFmtId="0" fontId="0" fillId="2" borderId="34" xfId="0" applyFill="1" applyBorder="1" applyAlignment="1">
      <alignment wrapText="1"/>
    </xf>
    <xf numFmtId="0" fontId="0" fillId="7" borderId="14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 vertical="center"/>
    </xf>
    <xf numFmtId="3" fontId="16" fillId="9" borderId="38" xfId="0" applyNumberFormat="1" applyFont="1" applyFill="1" applyBorder="1" applyAlignment="1" applyProtection="1">
      <alignment horizontal="center" vertical="center"/>
    </xf>
    <xf numFmtId="3" fontId="0" fillId="2" borderId="0" xfId="0" applyNumberFormat="1" applyFont="1" applyFill="1" applyBorder="1" applyAlignment="1" applyProtection="1">
      <alignment horizontal="center" vertical="center"/>
    </xf>
    <xf numFmtId="3" fontId="16" fillId="2" borderId="40" xfId="1" applyNumberFormat="1" applyFont="1" applyFill="1" applyBorder="1" applyAlignment="1" applyProtection="1">
      <alignment horizontal="center" vertical="center"/>
    </xf>
    <xf numFmtId="3" fontId="0" fillId="2" borderId="41" xfId="0" applyNumberFormat="1" applyFont="1" applyFill="1" applyBorder="1" applyAlignment="1" applyProtection="1">
      <alignment horizontal="center" vertical="center"/>
    </xf>
    <xf numFmtId="173" fontId="16" fillId="2" borderId="40" xfId="1" applyNumberFormat="1" applyFont="1" applyFill="1" applyBorder="1" applyAlignment="1" applyProtection="1">
      <alignment horizontal="center" vertical="center"/>
    </xf>
    <xf numFmtId="3" fontId="16" fillId="2" borderId="42" xfId="1" applyNumberFormat="1" applyFont="1" applyFill="1" applyBorder="1" applyAlignment="1" applyProtection="1">
      <alignment horizontal="center" vertical="center"/>
    </xf>
    <xf numFmtId="3" fontId="0" fillId="2" borderId="43" xfId="0" applyNumberFormat="1" applyFont="1" applyFill="1" applyBorder="1" applyAlignment="1" applyProtection="1">
      <alignment horizontal="center" vertical="center"/>
    </xf>
    <xf numFmtId="173" fontId="16" fillId="2" borderId="42" xfId="1" applyNumberFormat="1" applyFont="1" applyFill="1" applyBorder="1" applyAlignment="1" applyProtection="1">
      <alignment horizontal="center" vertical="center"/>
    </xf>
    <xf numFmtId="3" fontId="16" fillId="2" borderId="45" xfId="1" applyNumberFormat="1" applyFont="1" applyFill="1" applyBorder="1" applyAlignment="1" applyProtection="1">
      <alignment horizontal="center" vertical="center"/>
    </xf>
    <xf numFmtId="173" fontId="16" fillId="2" borderId="45" xfId="1" applyNumberFormat="1" applyFont="1" applyFill="1" applyBorder="1" applyAlignment="1" applyProtection="1">
      <alignment horizontal="center" vertical="center"/>
    </xf>
    <xf numFmtId="3" fontId="16" fillId="2" borderId="47" xfId="1" applyNumberFormat="1" applyFont="1" applyFill="1" applyBorder="1" applyAlignment="1" applyProtection="1">
      <alignment horizontal="center" vertical="center"/>
    </xf>
    <xf numFmtId="3" fontId="0" fillId="2" borderId="48" xfId="0" applyNumberFormat="1" applyFont="1" applyFill="1" applyBorder="1" applyAlignment="1" applyProtection="1">
      <alignment horizontal="center" vertical="center"/>
    </xf>
    <xf numFmtId="173" fontId="16" fillId="2" borderId="47" xfId="1" applyNumberFormat="1" applyFont="1" applyFill="1" applyBorder="1" applyAlignment="1" applyProtection="1">
      <alignment horizontal="center" vertical="center"/>
    </xf>
    <xf numFmtId="174" fontId="16" fillId="0" borderId="19" xfId="0" applyNumberFormat="1" applyFont="1" applyBorder="1" applyAlignment="1">
      <alignment horizontal="center" vertical="center"/>
    </xf>
    <xf numFmtId="174" fontId="16" fillId="0" borderId="50" xfId="0" applyNumberFormat="1" applyFont="1" applyBorder="1" applyAlignment="1">
      <alignment horizontal="center" vertical="center"/>
    </xf>
    <xf numFmtId="174" fontId="16" fillId="0" borderId="51" xfId="0" applyNumberFormat="1" applyFont="1" applyBorder="1" applyAlignment="1">
      <alignment horizontal="center" vertical="center"/>
    </xf>
    <xf numFmtId="3" fontId="2" fillId="2" borderId="39" xfId="0" applyNumberFormat="1" applyFont="1" applyFill="1" applyBorder="1" applyAlignment="1" applyProtection="1">
      <alignment horizontal="center" vertical="center"/>
    </xf>
    <xf numFmtId="3" fontId="2" fillId="2" borderId="44" xfId="0" applyNumberFormat="1" applyFont="1" applyFill="1" applyBorder="1" applyAlignment="1" applyProtection="1">
      <alignment horizontal="center" vertical="center"/>
    </xf>
    <xf numFmtId="3" fontId="2" fillId="2" borderId="46" xfId="0" applyNumberFormat="1" applyFont="1" applyFill="1" applyBorder="1" applyAlignment="1" applyProtection="1">
      <alignment horizontal="center" vertical="center" wrapText="1"/>
    </xf>
    <xf numFmtId="3" fontId="2" fillId="2" borderId="49" xfId="0" applyNumberFormat="1" applyFont="1" applyFill="1" applyBorder="1" applyAlignment="1" applyProtection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2" borderId="29" xfId="0" applyFill="1" applyBorder="1" applyAlignment="1">
      <alignment wrapText="1"/>
    </xf>
    <xf numFmtId="0" fontId="12" fillId="2" borderId="0" xfId="0" applyFont="1" applyFill="1" applyBorder="1"/>
    <xf numFmtId="0" fontId="0" fillId="2" borderId="26" xfId="0" applyFill="1" applyBorder="1" applyAlignment="1">
      <alignment horizontal="center" vertical="center"/>
    </xf>
    <xf numFmtId="0" fontId="13" fillId="7" borderId="23" xfId="0" applyFont="1" applyFill="1" applyBorder="1" applyAlignment="1">
      <alignment horizontal="center" vertical="center"/>
    </xf>
    <xf numFmtId="0" fontId="13" fillId="7" borderId="24" xfId="0" applyFont="1" applyFill="1" applyBorder="1" applyAlignment="1">
      <alignment horizontal="center" vertical="center"/>
    </xf>
    <xf numFmtId="0" fontId="13" fillId="7" borderId="25" xfId="0" applyFont="1" applyFill="1" applyBorder="1" applyAlignment="1">
      <alignment horizontal="center" vertical="center"/>
    </xf>
    <xf numFmtId="0" fontId="13" fillId="7" borderId="26" xfId="0" applyFont="1" applyFill="1" applyBorder="1" applyAlignment="1">
      <alignment horizontal="center" vertical="center"/>
    </xf>
    <xf numFmtId="0" fontId="13" fillId="7" borderId="0" xfId="0" applyFont="1" applyFill="1" applyBorder="1" applyAlignment="1">
      <alignment horizontal="center" vertical="center"/>
    </xf>
    <xf numFmtId="0" fontId="13" fillId="7" borderId="27" xfId="0" applyFont="1" applyFill="1" applyBorder="1" applyAlignment="1">
      <alignment horizontal="center" vertical="center"/>
    </xf>
    <xf numFmtId="0" fontId="13" fillId="7" borderId="28" xfId="0" applyFont="1" applyFill="1" applyBorder="1" applyAlignment="1">
      <alignment horizontal="center" vertical="center"/>
    </xf>
    <xf numFmtId="0" fontId="13" fillId="7" borderId="34" xfId="0" applyFont="1" applyFill="1" applyBorder="1" applyAlignment="1">
      <alignment horizontal="center" vertical="center"/>
    </xf>
    <xf numFmtId="0" fontId="13" fillId="7" borderId="29" xfId="0" applyFont="1" applyFill="1" applyBorder="1" applyAlignment="1">
      <alignment horizontal="center" vertical="center"/>
    </xf>
    <xf numFmtId="0" fontId="2" fillId="9" borderId="9" xfId="0" applyFont="1" applyFill="1" applyBorder="1" applyAlignment="1">
      <alignment horizontal="center" vertical="center"/>
    </xf>
    <xf numFmtId="0" fontId="2" fillId="9" borderId="10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3" fontId="16" fillId="9" borderId="9" xfId="0" applyNumberFormat="1" applyFont="1" applyFill="1" applyBorder="1" applyAlignment="1" applyProtection="1">
      <alignment horizontal="center" vertical="center" wrapText="1"/>
    </xf>
    <xf numFmtId="3" fontId="16" fillId="9" borderId="11" xfId="0" applyNumberFormat="1" applyFont="1" applyFill="1" applyBorder="1" applyAlignment="1" applyProtection="1">
      <alignment horizontal="center" vertical="center" wrapText="1"/>
    </xf>
    <xf numFmtId="0" fontId="17" fillId="10" borderId="9" xfId="0" applyFont="1" applyFill="1" applyBorder="1" applyAlignment="1">
      <alignment horizontal="center" vertical="center"/>
    </xf>
    <xf numFmtId="0" fontId="17" fillId="10" borderId="10" xfId="0" applyFont="1" applyFill="1" applyBorder="1" applyAlignment="1">
      <alignment horizontal="center" vertical="center"/>
    </xf>
    <xf numFmtId="0" fontId="17" fillId="10" borderId="11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wrapText="1"/>
    </xf>
    <xf numFmtId="0" fontId="2" fillId="6" borderId="10" xfId="0" applyFont="1" applyFill="1" applyBorder="1" applyAlignment="1">
      <alignment horizontal="center" wrapText="1"/>
    </xf>
    <xf numFmtId="0" fontId="2" fillId="6" borderId="11" xfId="0" applyFont="1" applyFill="1" applyBorder="1" applyAlignment="1">
      <alignment horizontal="center" wrapText="1"/>
    </xf>
    <xf numFmtId="0" fontId="2" fillId="8" borderId="23" xfId="0" applyFont="1" applyFill="1" applyBorder="1" applyAlignment="1">
      <alignment horizontal="center"/>
    </xf>
    <xf numFmtId="0" fontId="2" fillId="8" borderId="24" xfId="0" applyFont="1" applyFill="1" applyBorder="1" applyAlignment="1">
      <alignment horizontal="center"/>
    </xf>
    <xf numFmtId="0" fontId="2" fillId="8" borderId="25" xfId="0" applyFont="1" applyFill="1" applyBorder="1" applyAlignment="1">
      <alignment horizontal="center"/>
    </xf>
  </cellXfs>
  <cellStyles count="157">
    <cellStyle name="Euro" xfId="15"/>
    <cellStyle name="Euro 10" xfId="29"/>
    <cellStyle name="Euro 11" xfId="30"/>
    <cellStyle name="Euro 12" xfId="31"/>
    <cellStyle name="Euro 13" xfId="32"/>
    <cellStyle name="Euro 14" xfId="33"/>
    <cellStyle name="Euro 15" xfId="54"/>
    <cellStyle name="Euro 16" xfId="60"/>
    <cellStyle name="Euro 17" xfId="63"/>
    <cellStyle name="Euro 18" xfId="66"/>
    <cellStyle name="Euro 19" xfId="70"/>
    <cellStyle name="Euro 2" xfId="17"/>
    <cellStyle name="Euro 2 10" xfId="35"/>
    <cellStyle name="Euro 2 11" xfId="36"/>
    <cellStyle name="Euro 2 12" xfId="37"/>
    <cellStyle name="Euro 2 13" xfId="55"/>
    <cellStyle name="Euro 2 14" xfId="61"/>
    <cellStyle name="Euro 2 15" xfId="64"/>
    <cellStyle name="Euro 2 16" xfId="67"/>
    <cellStyle name="Euro 2 17" xfId="71"/>
    <cellStyle name="Euro 2 18" xfId="82"/>
    <cellStyle name="Euro 2 19" xfId="86"/>
    <cellStyle name="Euro 2 2" xfId="25"/>
    <cellStyle name="Euro 2 2 10" xfId="124"/>
    <cellStyle name="Euro 2 2 10 2" xfId="130"/>
    <cellStyle name="Euro 2 2 11" xfId="134"/>
    <cellStyle name="Euro 2 2 12" xfId="136"/>
    <cellStyle name="Euro 2 2 13" xfId="127"/>
    <cellStyle name="Euro 2 2 14" xfId="141"/>
    <cellStyle name="Euro 2 2 15" xfId="139"/>
    <cellStyle name="Euro 2 2 16" xfId="148"/>
    <cellStyle name="Euro 2 2 17" xfId="145"/>
    <cellStyle name="Euro 2 2 18" xfId="152"/>
    <cellStyle name="Euro 2 2 2" xfId="34"/>
    <cellStyle name="Euro 2 2 2 2" xfId="38"/>
    <cellStyle name="Euro 2 2 2 3" xfId="125"/>
    <cellStyle name="Euro 2 2 3" xfId="72"/>
    <cellStyle name="Euro 2 2 4" xfId="83"/>
    <cellStyle name="Euro 2 2 5" xfId="84"/>
    <cellStyle name="Euro 2 2 6" xfId="96"/>
    <cellStyle name="Euro 2 2 7" xfId="102"/>
    <cellStyle name="Euro 2 2 8" xfId="108"/>
    <cellStyle name="Euro 2 2 9" xfId="109"/>
    <cellStyle name="Euro 2 20" xfId="95"/>
    <cellStyle name="Euro 2 21" xfId="101"/>
    <cellStyle name="Euro 2 22" xfId="107"/>
    <cellStyle name="Euro 2 23" xfId="110"/>
    <cellStyle name="Euro 2 24" xfId="116"/>
    <cellStyle name="Euro 2 3" xfId="39"/>
    <cellStyle name="Euro 2 4" xfId="40"/>
    <cellStyle name="Euro 2 5" xfId="41"/>
    <cellStyle name="Euro 2 6" xfId="42"/>
    <cellStyle name="Euro 2 7" xfId="43"/>
    <cellStyle name="Euro 2 8" xfId="44"/>
    <cellStyle name="Euro 2 9" xfId="45"/>
    <cellStyle name="Euro 20" xfId="79"/>
    <cellStyle name="Euro 21" xfId="77"/>
    <cellStyle name="Euro 22" xfId="94"/>
    <cellStyle name="Euro 23" xfId="98"/>
    <cellStyle name="Euro 24" xfId="100"/>
    <cellStyle name="Euro 25" xfId="105"/>
    <cellStyle name="Euro 26" xfId="112"/>
    <cellStyle name="Euro 27" xfId="115"/>
    <cellStyle name="Euro 28" xfId="123"/>
    <cellStyle name="Euro 29" xfId="153"/>
    <cellStyle name="Euro 3" xfId="28"/>
    <cellStyle name="Euro 3 10" xfId="117"/>
    <cellStyle name="Euro 3 2" xfId="46"/>
    <cellStyle name="Euro 3 3" xfId="73"/>
    <cellStyle name="Euro 3 4" xfId="85"/>
    <cellStyle name="Euro 3 5" xfId="88"/>
    <cellStyle name="Euro 3 6" xfId="97"/>
    <cellStyle name="Euro 3 7" xfId="103"/>
    <cellStyle name="Euro 3 8" xfId="111"/>
    <cellStyle name="Euro 3 9" xfId="106"/>
    <cellStyle name="Euro 4" xfId="47"/>
    <cellStyle name="Euro 5" xfId="48"/>
    <cellStyle name="Euro 6" xfId="49"/>
    <cellStyle name="Euro 7" xfId="50"/>
    <cellStyle name="Euro 8" xfId="51"/>
    <cellStyle name="Euro 9" xfId="52"/>
    <cellStyle name="Lien hypertexte 2" xfId="3"/>
    <cellStyle name="Lien hypertexte 2 2" xfId="154"/>
    <cellStyle name="Milliers" xfId="1" builtinId="3"/>
    <cellStyle name="Milliers 2" xfId="18"/>
    <cellStyle name="Milliers 2 2" xfId="155"/>
    <cellStyle name="Milliers 4" xfId="23"/>
    <cellStyle name="Milliers 4 2" xfId="58"/>
    <cellStyle name="Milliers 4 3" xfId="76"/>
    <cellStyle name="Milliers 4 4" xfId="90"/>
    <cellStyle name="Milliers 4 5" xfId="92"/>
    <cellStyle name="Monétaire 2" xfId="8"/>
    <cellStyle name="Monétaire 2 2" xfId="156"/>
    <cellStyle name="Monétaire 3" xfId="4"/>
    <cellStyle name="Normal" xfId="0" builtinId="0"/>
    <cellStyle name="Normal 10" xfId="68"/>
    <cellStyle name="Normal 11" xfId="93"/>
    <cellStyle name="Normal 12" xfId="99"/>
    <cellStyle name="Normal 13" xfId="104"/>
    <cellStyle name="Normal 14" xfId="113"/>
    <cellStyle name="Normal 15" xfId="114"/>
    <cellStyle name="Normal 16" xfId="118"/>
    <cellStyle name="Normal 17" xfId="120"/>
    <cellStyle name="Normal 2" xfId="6"/>
    <cellStyle name="Normal 2 10" xfId="122"/>
    <cellStyle name="Normal 2 11" xfId="16"/>
    <cellStyle name="Normal 2 2" xfId="20"/>
    <cellStyle name="Normal 2 3" xfId="22"/>
    <cellStyle name="Normal 2 4" xfId="27"/>
    <cellStyle name="Normal 2 5" xfId="69"/>
    <cellStyle name="Normal 2 6" xfId="78"/>
    <cellStyle name="Normal 2 7" xfId="91"/>
    <cellStyle name="Normal 2 8" xfId="119"/>
    <cellStyle name="Normal 2 9" xfId="121"/>
    <cellStyle name="Normal 3" xfId="9"/>
    <cellStyle name="Normal 3 10" xfId="132"/>
    <cellStyle name="Normal 3 11" xfId="140"/>
    <cellStyle name="Normal 3 12" xfId="143"/>
    <cellStyle name="Normal 3 13" xfId="149"/>
    <cellStyle name="Normal 3 14" xfId="144"/>
    <cellStyle name="Normal 3 15" xfId="146"/>
    <cellStyle name="Normal 3 2" xfId="14"/>
    <cellStyle name="Normal 3 3" xfId="53"/>
    <cellStyle name="Normal 3 4" xfId="74"/>
    <cellStyle name="Normal 3 5" xfId="87"/>
    <cellStyle name="Normal 3 6" xfId="81"/>
    <cellStyle name="Normal 3 7" xfId="129"/>
    <cellStyle name="Normal 3 8" xfId="135"/>
    <cellStyle name="Normal 3 9" xfId="137"/>
    <cellStyle name="Normal 4" xfId="11"/>
    <cellStyle name="Normal 5" xfId="13"/>
    <cellStyle name="Normal 5 2" xfId="56"/>
    <cellStyle name="Normal 5 3" xfId="75"/>
    <cellStyle name="Normal 5 4" xfId="89"/>
    <cellStyle name="Normal 5 5" xfId="80"/>
    <cellStyle name="Normal 5 6" xfId="21"/>
    <cellStyle name="Normal 6" xfId="2"/>
    <cellStyle name="Normal 6 2" xfId="57"/>
    <cellStyle name="Normal 7" xfId="59"/>
    <cellStyle name="Normal 8" xfId="62"/>
    <cellStyle name="Normal 9" xfId="65"/>
    <cellStyle name="Pourcentage 2" xfId="7"/>
    <cellStyle name="Pourcentage 2 2" xfId="19"/>
    <cellStyle name="Pourcentage 3" xfId="10"/>
    <cellStyle name="Pourcentage 4" xfId="12"/>
    <cellStyle name="Pourcentage 4 10" xfId="151"/>
    <cellStyle name="Pourcentage 4 11" xfId="26"/>
    <cellStyle name="Pourcentage 4 2" xfId="131"/>
    <cellStyle name="Pourcentage 4 3" xfId="128"/>
    <cellStyle name="Pourcentage 4 4" xfId="126"/>
    <cellStyle name="Pourcentage 4 5" xfId="133"/>
    <cellStyle name="Pourcentage 4 6" xfId="142"/>
    <cellStyle name="Pourcentage 4 7" xfId="138"/>
    <cellStyle name="Pourcentage 4 8" xfId="147"/>
    <cellStyle name="Pourcentage 4 9" xfId="150"/>
    <cellStyle name="Pourcentage 5" xfId="5"/>
    <cellStyle name="Pourcentage 5 2" xfId="24"/>
  </cellStyles>
  <dxfs count="0"/>
  <tableStyles count="0" defaultTableStyle="TableStyleMedium2" defaultPivotStyle="PivotStyleLight16"/>
  <colors>
    <mruColors>
      <color rgb="FFFBA7F1"/>
      <color rgb="FF8F1586"/>
      <color rgb="FFECA6E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385758</xdr:colOff>
      <xdr:row>1</xdr:row>
      <xdr:rowOff>91768</xdr:rowOff>
    </xdr:from>
    <xdr:ext cx="5376867" cy="2455960"/>
    <xdr:pic>
      <xdr:nvPicPr>
        <xdr:cNvPr id="2" name="Picture 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0882308" y="291793"/>
          <a:ext cx="5376867" cy="245596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384177</xdr:colOff>
      <xdr:row>14</xdr:row>
      <xdr:rowOff>180975</xdr:rowOff>
    </xdr:from>
    <xdr:ext cx="5387974" cy="3039443"/>
    <xdr:pic>
      <xdr:nvPicPr>
        <xdr:cNvPr id="3" name="Picture 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10880727" y="2924175"/>
          <a:ext cx="5387974" cy="303944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13</xdr:col>
      <xdr:colOff>361950</xdr:colOff>
      <xdr:row>31</xdr:row>
      <xdr:rowOff>145738</xdr:rowOff>
    </xdr:from>
    <xdr:ext cx="6429375" cy="1572764"/>
    <xdr:pic>
      <xdr:nvPicPr>
        <xdr:cNvPr id="4" name="Picture 6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>
        <a:xfrm>
          <a:off x="10858500" y="6175063"/>
          <a:ext cx="6429375" cy="1572764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20</xdr:col>
      <xdr:colOff>619914</xdr:colOff>
      <xdr:row>1</xdr:row>
      <xdr:rowOff>187011</xdr:rowOff>
    </xdr:from>
    <xdr:ext cx="4400549" cy="3238896"/>
    <xdr:pic>
      <xdr:nvPicPr>
        <xdr:cNvPr id="5" name="Picture 8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 l="9412"/>
        <a:stretch>
          <a:fillRect/>
        </a:stretch>
      </xdr:blipFill>
      <xdr:spPr>
        <a:xfrm>
          <a:off x="16450464" y="387036"/>
          <a:ext cx="4400549" cy="3238896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4"/>
  <sheetViews>
    <sheetView showGridLines="0" tabSelected="1" workbookViewId="0">
      <selection activeCell="C31" sqref="C31"/>
    </sheetView>
  </sheetViews>
  <sheetFormatPr baseColWidth="10" defaultRowHeight="15" x14ac:dyDescent="0.25"/>
  <cols>
    <col min="1" max="1" width="11.42578125" style="2"/>
    <col min="2" max="2" width="24.140625" style="2" customWidth="1"/>
    <col min="3" max="3" width="17" style="2" customWidth="1"/>
    <col min="4" max="4" width="16.5703125" style="2" customWidth="1"/>
    <col min="5" max="5" width="7.140625" style="16" customWidth="1"/>
    <col min="6" max="6" width="30.42578125" style="16" customWidth="1"/>
    <col min="7" max="7" width="1.85546875" style="16" customWidth="1"/>
    <col min="8" max="8" width="8.85546875" style="16" customWidth="1"/>
    <col min="9" max="9" width="14" style="16" bestFit="1" customWidth="1"/>
    <col min="10" max="10" width="1.85546875" style="16" customWidth="1"/>
    <col min="11" max="11" width="8.28515625" style="16" customWidth="1"/>
    <col min="12" max="12" width="18.140625" style="16" bestFit="1" customWidth="1"/>
    <col min="13" max="13" width="1.85546875" style="2" customWidth="1"/>
    <col min="14" max="14" width="10.5703125" style="2" customWidth="1"/>
    <col min="15" max="16384" width="11.42578125" style="2"/>
  </cols>
  <sheetData>
    <row r="1" spans="2:14" ht="15.75" thickBot="1" x14ac:dyDescent="0.3"/>
    <row r="2" spans="2:14" ht="36" customHeight="1" thickBot="1" x14ac:dyDescent="0.3">
      <c r="B2" s="150" t="s">
        <v>75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2"/>
    </row>
    <row r="4" spans="2:14" ht="15.75" thickBot="1" x14ac:dyDescent="0.3"/>
    <row r="5" spans="2:14" ht="15" customHeight="1" thickBot="1" x14ac:dyDescent="0.3">
      <c r="B5" s="136" t="s">
        <v>15</v>
      </c>
      <c r="C5" s="137"/>
      <c r="D5" s="138"/>
      <c r="E5" s="15"/>
      <c r="F5" s="145" t="s">
        <v>38</v>
      </c>
      <c r="G5" s="146"/>
      <c r="H5" s="146"/>
      <c r="I5" s="146"/>
      <c r="J5" s="146"/>
      <c r="K5" s="146"/>
      <c r="L5" s="146"/>
      <c r="M5" s="146"/>
      <c r="N5" s="147"/>
    </row>
    <row r="6" spans="2:14" ht="7.5" customHeight="1" thickBot="1" x14ac:dyDescent="0.3">
      <c r="B6" s="139"/>
      <c r="C6" s="140"/>
      <c r="D6" s="141"/>
      <c r="E6" s="15"/>
      <c r="F6" s="110"/>
      <c r="G6" s="110"/>
      <c r="H6" s="110"/>
      <c r="I6" s="110"/>
      <c r="J6" s="110"/>
      <c r="K6" s="110"/>
      <c r="L6" s="110"/>
      <c r="M6" s="110"/>
      <c r="N6" s="110"/>
    </row>
    <row r="7" spans="2:14" ht="15" customHeight="1" thickBot="1" x14ac:dyDescent="0.3">
      <c r="B7" s="139"/>
      <c r="C7" s="140"/>
      <c r="D7" s="141"/>
      <c r="E7" s="15"/>
      <c r="F7" s="112" t="s">
        <v>39</v>
      </c>
      <c r="G7" s="113"/>
      <c r="H7" s="148" t="s">
        <v>63</v>
      </c>
      <c r="I7" s="149"/>
      <c r="J7" s="113"/>
      <c r="K7" s="148" t="s">
        <v>73</v>
      </c>
      <c r="L7" s="149"/>
      <c r="M7" s="111"/>
      <c r="N7" s="112" t="s">
        <v>74</v>
      </c>
    </row>
    <row r="8" spans="2:14" ht="15" customHeight="1" x14ac:dyDescent="0.25">
      <c r="B8" s="139"/>
      <c r="C8" s="140"/>
      <c r="D8" s="141"/>
      <c r="E8" s="15"/>
      <c r="F8" s="128" t="s">
        <v>40</v>
      </c>
      <c r="G8" s="113"/>
      <c r="H8" s="114">
        <v>2760</v>
      </c>
      <c r="I8" s="115" t="s">
        <v>41</v>
      </c>
      <c r="J8" s="113"/>
      <c r="K8" s="116">
        <v>1.2999999999999999E-2</v>
      </c>
      <c r="L8" s="115" t="s">
        <v>42</v>
      </c>
      <c r="M8" s="110"/>
      <c r="N8" s="125">
        <v>4.2999999999999997E-2</v>
      </c>
    </row>
    <row r="9" spans="2:14" ht="15" customHeight="1" x14ac:dyDescent="0.25">
      <c r="B9" s="139"/>
      <c r="C9" s="140"/>
      <c r="D9" s="141"/>
      <c r="E9" s="15"/>
      <c r="F9" s="129" t="s">
        <v>43</v>
      </c>
      <c r="G9" s="113"/>
      <c r="H9" s="117">
        <v>4600</v>
      </c>
      <c r="I9" s="118" t="s">
        <v>41</v>
      </c>
      <c r="J9" s="113"/>
      <c r="K9" s="119">
        <v>1.2999999999999999E-2</v>
      </c>
      <c r="L9" s="118" t="s">
        <v>42</v>
      </c>
      <c r="M9" s="110"/>
      <c r="N9" s="126">
        <v>4.2999999999999997E-2</v>
      </c>
    </row>
    <row r="10" spans="2:14" ht="15" customHeight="1" x14ac:dyDescent="0.25">
      <c r="B10" s="139"/>
      <c r="C10" s="140"/>
      <c r="D10" s="141"/>
      <c r="E10" s="15"/>
      <c r="F10" s="129" t="s">
        <v>44</v>
      </c>
      <c r="G10" s="113"/>
      <c r="H10" s="117">
        <v>1680</v>
      </c>
      <c r="I10" s="118" t="s">
        <v>45</v>
      </c>
      <c r="J10" s="113"/>
      <c r="K10" s="119">
        <v>1.2999999999999999E-2</v>
      </c>
      <c r="L10" s="118" t="s">
        <v>42</v>
      </c>
      <c r="M10" s="110"/>
      <c r="N10" s="126">
        <v>4.2999999999999997E-2</v>
      </c>
    </row>
    <row r="11" spans="2:14" ht="15" customHeight="1" thickBot="1" x14ac:dyDescent="0.3">
      <c r="B11" s="142"/>
      <c r="C11" s="143"/>
      <c r="D11" s="144"/>
      <c r="E11" s="15"/>
      <c r="F11" s="129" t="s">
        <v>46</v>
      </c>
      <c r="G11" s="113"/>
      <c r="H11" s="117">
        <v>0.9009009009009008</v>
      </c>
      <c r="I11" s="118" t="s">
        <v>47</v>
      </c>
      <c r="J11" s="113"/>
      <c r="K11" s="119">
        <v>0.23400000000000001</v>
      </c>
      <c r="L11" s="118" t="s">
        <v>42</v>
      </c>
      <c r="M11" s="110"/>
      <c r="N11" s="126">
        <v>7.0000000000000007E-2</v>
      </c>
    </row>
    <row r="12" spans="2:14" x14ac:dyDescent="0.25">
      <c r="F12" s="129" t="s">
        <v>48</v>
      </c>
      <c r="G12" s="113"/>
      <c r="H12" s="117">
        <v>11.628</v>
      </c>
      <c r="I12" s="118" t="s">
        <v>49</v>
      </c>
      <c r="J12" s="113"/>
      <c r="K12" s="119">
        <v>0.23400000000000001</v>
      </c>
      <c r="L12" s="118" t="s">
        <v>42</v>
      </c>
      <c r="M12" s="110"/>
      <c r="N12" s="126">
        <v>7.0000000000000007E-2</v>
      </c>
    </row>
    <row r="13" spans="2:14" ht="15.75" thickBot="1" x14ac:dyDescent="0.3">
      <c r="F13" s="129" t="s">
        <v>50</v>
      </c>
      <c r="G13" s="113"/>
      <c r="H13" s="117">
        <v>13800</v>
      </c>
      <c r="I13" s="118" t="s">
        <v>41</v>
      </c>
      <c r="J13" s="113"/>
      <c r="K13" s="119">
        <v>0.27400000000000002</v>
      </c>
      <c r="L13" s="118" t="s">
        <v>42</v>
      </c>
      <c r="M13" s="110"/>
      <c r="N13" s="126">
        <v>7.0000000000000007E-2</v>
      </c>
    </row>
    <row r="14" spans="2:14" ht="15.75" thickBot="1" x14ac:dyDescent="0.3">
      <c r="C14" s="42" t="s">
        <v>65</v>
      </c>
      <c r="D14" s="82" t="s">
        <v>64</v>
      </c>
      <c r="F14" s="129" t="s">
        <v>51</v>
      </c>
      <c r="G14" s="113"/>
      <c r="H14" s="117">
        <v>11.628</v>
      </c>
      <c r="I14" s="118" t="s">
        <v>49</v>
      </c>
      <c r="J14" s="113"/>
      <c r="K14" s="119">
        <v>0.27400000000000002</v>
      </c>
      <c r="L14" s="118" t="s">
        <v>42</v>
      </c>
      <c r="M14" s="110"/>
      <c r="N14" s="126">
        <v>7.0000000000000007E-2</v>
      </c>
    </row>
    <row r="15" spans="2:14" x14ac:dyDescent="0.25">
      <c r="B15" s="81" t="s">
        <v>36</v>
      </c>
      <c r="C15" s="94">
        <v>4.4999999999999998E-2</v>
      </c>
      <c r="D15" s="108">
        <v>0.23400000000000001</v>
      </c>
      <c r="F15" s="129" t="s">
        <v>52</v>
      </c>
      <c r="G15" s="113"/>
      <c r="H15" s="117">
        <v>12780</v>
      </c>
      <c r="I15" s="118" t="s">
        <v>41</v>
      </c>
      <c r="J15" s="113"/>
      <c r="K15" s="119">
        <v>0.27400000000000002</v>
      </c>
      <c r="L15" s="118" t="s">
        <v>42</v>
      </c>
      <c r="M15" s="110"/>
      <c r="N15" s="126">
        <v>7.0000000000000007E-2</v>
      </c>
    </row>
    <row r="16" spans="2:14" ht="15.75" thickBot="1" x14ac:dyDescent="0.3">
      <c r="B16" s="83" t="s">
        <v>34</v>
      </c>
      <c r="C16" s="95">
        <v>0.13</v>
      </c>
      <c r="D16" s="109">
        <v>8.4000000000000005E-2</v>
      </c>
      <c r="F16" s="129" t="s">
        <v>53</v>
      </c>
      <c r="G16" s="113"/>
      <c r="H16" s="117">
        <v>6.9</v>
      </c>
      <c r="I16" s="118" t="s">
        <v>54</v>
      </c>
      <c r="J16" s="113"/>
      <c r="K16" s="119">
        <v>0.27400000000000002</v>
      </c>
      <c r="L16" s="118" t="s">
        <v>42</v>
      </c>
      <c r="M16" s="110"/>
      <c r="N16" s="126">
        <v>7.0000000000000007E-2</v>
      </c>
    </row>
    <row r="17" spans="6:14" x14ac:dyDescent="0.25">
      <c r="F17" s="129" t="s">
        <v>55</v>
      </c>
      <c r="G17" s="113"/>
      <c r="H17" s="117">
        <v>11.628</v>
      </c>
      <c r="I17" s="118" t="s">
        <v>49</v>
      </c>
      <c r="J17" s="113"/>
      <c r="K17" s="119">
        <v>0.27400000000000002</v>
      </c>
      <c r="L17" s="118" t="s">
        <v>42</v>
      </c>
      <c r="M17" s="110"/>
      <c r="N17" s="126">
        <v>7.0000000000000007E-2</v>
      </c>
    </row>
    <row r="18" spans="6:14" x14ac:dyDescent="0.25">
      <c r="F18" s="129" t="s">
        <v>56</v>
      </c>
      <c r="G18" s="113"/>
      <c r="H18" s="117">
        <v>9.9700000000000006</v>
      </c>
      <c r="I18" s="118" t="s">
        <v>54</v>
      </c>
      <c r="J18" s="113"/>
      <c r="K18" s="119">
        <v>0.3</v>
      </c>
      <c r="L18" s="118" t="s">
        <v>42</v>
      </c>
      <c r="M18" s="110"/>
      <c r="N18" s="126">
        <v>9.7900000000000001E-2</v>
      </c>
    </row>
    <row r="19" spans="6:14" x14ac:dyDescent="0.25">
      <c r="F19" s="130" t="s">
        <v>57</v>
      </c>
      <c r="G19" s="113"/>
      <c r="H19" s="120">
        <v>1</v>
      </c>
      <c r="I19" s="118" t="s">
        <v>47</v>
      </c>
      <c r="J19" s="113"/>
      <c r="K19" s="121">
        <v>8.4000000000000005E-2</v>
      </c>
      <c r="L19" s="118" t="s">
        <v>42</v>
      </c>
      <c r="M19" s="110"/>
      <c r="N19" s="126">
        <v>0.12820000000000001</v>
      </c>
    </row>
    <row r="20" spans="6:14" x14ac:dyDescent="0.25">
      <c r="F20" s="130" t="s">
        <v>58</v>
      </c>
      <c r="G20" s="113"/>
      <c r="H20" s="120">
        <v>1</v>
      </c>
      <c r="I20" s="118" t="s">
        <v>47</v>
      </c>
      <c r="J20" s="113"/>
      <c r="K20" s="121">
        <v>0</v>
      </c>
      <c r="L20" s="118" t="s">
        <v>42</v>
      </c>
      <c r="M20" s="110"/>
      <c r="N20" s="126">
        <v>0.12820000000000001</v>
      </c>
    </row>
    <row r="21" spans="6:14" x14ac:dyDescent="0.25">
      <c r="F21" s="130" t="s">
        <v>59</v>
      </c>
      <c r="G21" s="113"/>
      <c r="H21" s="120">
        <v>7222</v>
      </c>
      <c r="I21" s="118" t="s">
        <v>41</v>
      </c>
      <c r="J21" s="113"/>
      <c r="K21" s="121">
        <v>0.38400000000000001</v>
      </c>
      <c r="L21" s="118" t="s">
        <v>42</v>
      </c>
      <c r="M21" s="110"/>
      <c r="N21" s="126">
        <v>6.9599999999999995E-2</v>
      </c>
    </row>
    <row r="22" spans="6:14" x14ac:dyDescent="0.25">
      <c r="F22" s="130" t="s">
        <v>60</v>
      </c>
      <c r="G22" s="113"/>
      <c r="H22" s="120">
        <v>7778</v>
      </c>
      <c r="I22" s="118" t="s">
        <v>41</v>
      </c>
      <c r="J22" s="113"/>
      <c r="K22" s="121">
        <v>0.38400000000000001</v>
      </c>
      <c r="L22" s="118" t="s">
        <v>42</v>
      </c>
      <c r="M22" s="110"/>
      <c r="N22" s="126">
        <v>6.9599999999999995E-2</v>
      </c>
    </row>
    <row r="23" spans="6:14" x14ac:dyDescent="0.25">
      <c r="F23" s="130" t="s">
        <v>61</v>
      </c>
      <c r="G23" s="113"/>
      <c r="H23" s="120">
        <v>8889</v>
      </c>
      <c r="I23" s="118" t="s">
        <v>41</v>
      </c>
      <c r="J23" s="113"/>
      <c r="K23" s="121">
        <v>0.38400000000000001</v>
      </c>
      <c r="L23" s="118" t="s">
        <v>42</v>
      </c>
      <c r="M23" s="110"/>
      <c r="N23" s="126">
        <v>6.9599999999999995E-2</v>
      </c>
    </row>
    <row r="24" spans="6:14" ht="15.75" thickBot="1" x14ac:dyDescent="0.3">
      <c r="F24" s="131" t="s">
        <v>62</v>
      </c>
      <c r="G24" s="113"/>
      <c r="H24" s="122">
        <v>4722</v>
      </c>
      <c r="I24" s="123" t="s">
        <v>41</v>
      </c>
      <c r="J24" s="113"/>
      <c r="K24" s="124">
        <v>0.38400000000000001</v>
      </c>
      <c r="L24" s="123" t="s">
        <v>42</v>
      </c>
      <c r="M24" s="110"/>
      <c r="N24" s="127">
        <v>6.9599999999999995E-2</v>
      </c>
    </row>
  </sheetData>
  <mergeCells count="5">
    <mergeCell ref="B5:D11"/>
    <mergeCell ref="F5:N5"/>
    <mergeCell ref="H7:I7"/>
    <mergeCell ref="K7:L7"/>
    <mergeCell ref="B2:N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5"/>
  <sheetViews>
    <sheetView workbookViewId="0">
      <selection activeCell="C13" sqref="C13"/>
    </sheetView>
  </sheetViews>
  <sheetFormatPr baseColWidth="10" defaultRowHeight="15" x14ac:dyDescent="0.25"/>
  <cols>
    <col min="1" max="1" width="4.7109375" style="2" customWidth="1"/>
    <col min="2" max="2" width="16.85546875" style="2" customWidth="1"/>
    <col min="3" max="3" width="9.5703125" style="2" customWidth="1"/>
    <col min="4" max="4" width="9.7109375" style="2" customWidth="1"/>
    <col min="5" max="5" width="4.28515625" style="2" customWidth="1"/>
    <col min="6" max="6" width="9.85546875" style="2" customWidth="1"/>
    <col min="7" max="7" width="15" style="2" customWidth="1"/>
    <col min="8" max="8" width="11.5703125" style="2" customWidth="1"/>
    <col min="9" max="9" width="12.140625" style="2" customWidth="1"/>
    <col min="10" max="10" width="3.7109375" style="2" customWidth="1"/>
    <col min="11" max="11" width="9.7109375" style="2" customWidth="1"/>
    <col min="12" max="12" width="16" style="2" customWidth="1"/>
    <col min="13" max="14" width="11.42578125" style="2"/>
    <col min="15" max="15" width="6.85546875" style="2" customWidth="1"/>
    <col min="16" max="16" width="20.7109375" style="2" customWidth="1"/>
    <col min="17" max="17" width="9.42578125" style="2" customWidth="1"/>
    <col min="18" max="18" width="9.7109375" style="2" customWidth="1"/>
    <col min="19" max="16384" width="11.42578125" style="2"/>
  </cols>
  <sheetData>
    <row r="1" spans="2:18" ht="15.75" thickBot="1" x14ac:dyDescent="0.3"/>
    <row r="2" spans="2:18" ht="15.75" thickBot="1" x14ac:dyDescent="0.3">
      <c r="B2" s="158" t="s">
        <v>72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60"/>
      <c r="P2" s="158" t="s">
        <v>71</v>
      </c>
      <c r="Q2" s="159"/>
      <c r="R2" s="160"/>
    </row>
    <row r="3" spans="2:18" ht="15.75" thickBot="1" x14ac:dyDescent="0.3">
      <c r="B3" s="47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46"/>
      <c r="P3" s="47"/>
      <c r="Q3" s="16"/>
      <c r="R3" s="46"/>
    </row>
    <row r="4" spans="2:18" ht="15.75" thickBot="1" x14ac:dyDescent="0.3">
      <c r="B4" s="22" t="s">
        <v>3</v>
      </c>
      <c r="C4" s="84">
        <f>2*58</f>
        <v>116</v>
      </c>
      <c r="D4" s="36" t="s">
        <v>13</v>
      </c>
      <c r="E4" s="16"/>
      <c r="F4" s="156" t="s">
        <v>2</v>
      </c>
      <c r="G4" s="25" t="s">
        <v>6</v>
      </c>
      <c r="H4" s="25" t="s">
        <v>8</v>
      </c>
      <c r="I4" s="26" t="s">
        <v>4</v>
      </c>
      <c r="J4" s="16"/>
      <c r="K4" s="24" t="s">
        <v>2</v>
      </c>
      <c r="L4" s="25" t="s">
        <v>6</v>
      </c>
      <c r="M4" s="25" t="s">
        <v>8</v>
      </c>
      <c r="N4" s="26" t="s">
        <v>4</v>
      </c>
      <c r="P4" s="153" t="s">
        <v>35</v>
      </c>
      <c r="Q4" s="154"/>
      <c r="R4" s="155"/>
    </row>
    <row r="5" spans="2:18" ht="15.75" thickBot="1" x14ac:dyDescent="0.3">
      <c r="B5" s="13" t="s">
        <v>19</v>
      </c>
      <c r="C5" s="86">
        <v>1</v>
      </c>
      <c r="D5" s="37" t="s">
        <v>23</v>
      </c>
      <c r="E5" s="16"/>
      <c r="F5" s="157"/>
      <c r="G5" s="7" t="s">
        <v>7</v>
      </c>
      <c r="H5" s="7" t="s">
        <v>9</v>
      </c>
      <c r="I5" s="28" t="s">
        <v>10</v>
      </c>
      <c r="J5" s="16"/>
      <c r="K5" s="27" t="str">
        <f>H4</f>
        <v>Coût</v>
      </c>
      <c r="L5" s="7" t="s">
        <v>7</v>
      </c>
      <c r="M5" s="7" t="s">
        <v>9</v>
      </c>
      <c r="N5" s="28" t="s">
        <v>10</v>
      </c>
      <c r="P5" s="47"/>
      <c r="Q5" s="16"/>
      <c r="R5" s="46"/>
    </row>
    <row r="6" spans="2:18" ht="15.75" thickBot="1" x14ac:dyDescent="0.3">
      <c r="B6" s="23" t="s">
        <v>19</v>
      </c>
      <c r="C6" s="85">
        <v>365</v>
      </c>
      <c r="D6" s="11" t="s">
        <v>24</v>
      </c>
      <c r="E6" s="16"/>
      <c r="F6" s="29">
        <v>10</v>
      </c>
      <c r="G6" s="6">
        <f t="shared" ref="G6:G35" si="0">F6*$C$4*$C$5*$C$6/1000</f>
        <v>423.4</v>
      </c>
      <c r="H6" s="6">
        <f>G6*EXPLICATION!$C$16</f>
        <v>55.042000000000002</v>
      </c>
      <c r="I6" s="30">
        <f>G6*EXPLICATION!$D$16</f>
        <v>35.565600000000003</v>
      </c>
      <c r="J6" s="16"/>
      <c r="K6" s="29">
        <f>F35+10</f>
        <v>310</v>
      </c>
      <c r="L6" s="6">
        <f t="shared" ref="L6:L35" si="1">K6*$C$4*$C$5*$C$6/1000</f>
        <v>13125.4</v>
      </c>
      <c r="M6" s="6">
        <f>L6*EXPLICATION!$C$16</f>
        <v>1706.3019999999999</v>
      </c>
      <c r="N6" s="30">
        <f>L6*EXPLICATION!$D$16</f>
        <v>1102.5336</v>
      </c>
      <c r="P6" s="40" t="s">
        <v>18</v>
      </c>
      <c r="Q6" s="93">
        <v>62</v>
      </c>
      <c r="R6" s="41" t="s">
        <v>16</v>
      </c>
    </row>
    <row r="7" spans="2:18" ht="15.75" thickBot="1" x14ac:dyDescent="0.3">
      <c r="B7" s="47"/>
      <c r="C7" s="16"/>
      <c r="D7" s="16"/>
      <c r="E7" s="16"/>
      <c r="F7" s="13">
        <f>F6+10</f>
        <v>20</v>
      </c>
      <c r="G7" s="6">
        <f t="shared" si="0"/>
        <v>846.8</v>
      </c>
      <c r="H7" s="6">
        <f>G7*EXPLICATION!$C$16</f>
        <v>110.084</v>
      </c>
      <c r="I7" s="30">
        <f>G7*EXPLICATION!$D$16</f>
        <v>71.131200000000007</v>
      </c>
      <c r="J7" s="16"/>
      <c r="K7" s="29">
        <f>K6+10</f>
        <v>320</v>
      </c>
      <c r="L7" s="6">
        <f t="shared" si="1"/>
        <v>13548.8</v>
      </c>
      <c r="M7" s="6">
        <f>L7*EXPLICATION!$C$16</f>
        <v>1761.3440000000001</v>
      </c>
      <c r="N7" s="30">
        <f>L7*EXPLICATION!$D$16</f>
        <v>1138.0992000000001</v>
      </c>
      <c r="P7" s="47"/>
      <c r="Q7" s="16"/>
      <c r="R7" s="46"/>
    </row>
    <row r="8" spans="2:18" x14ac:dyDescent="0.25">
      <c r="B8" s="47"/>
      <c r="C8" s="16"/>
      <c r="D8" s="16"/>
      <c r="E8" s="16"/>
      <c r="F8" s="13">
        <f t="shared" ref="F8:F35" si="2">F7+10</f>
        <v>30</v>
      </c>
      <c r="G8" s="6">
        <f t="shared" si="0"/>
        <v>1270.2</v>
      </c>
      <c r="H8" s="6">
        <f>G8*EXPLICATION!$C$16</f>
        <v>165.126</v>
      </c>
      <c r="I8" s="30">
        <f>G8*EXPLICATION!$D$16</f>
        <v>106.69680000000001</v>
      </c>
      <c r="J8" s="16"/>
      <c r="K8" s="29">
        <f t="shared" ref="K8:K35" si="3">K7+10</f>
        <v>330</v>
      </c>
      <c r="L8" s="6">
        <f t="shared" si="1"/>
        <v>13972.2</v>
      </c>
      <c r="M8" s="6">
        <f>L8*EXPLICATION!$C$16</f>
        <v>1816.3860000000002</v>
      </c>
      <c r="N8" s="30">
        <f>L8*EXPLICATION!$D$16</f>
        <v>1173.6648000000002</v>
      </c>
      <c r="P8" s="22" t="s">
        <v>3</v>
      </c>
      <c r="Q8" s="84">
        <f>2*58</f>
        <v>116</v>
      </c>
      <c r="R8" s="36" t="s">
        <v>13</v>
      </c>
    </row>
    <row r="9" spans="2:18" x14ac:dyDescent="0.25">
      <c r="B9" s="47"/>
      <c r="C9" s="16"/>
      <c r="D9" s="16"/>
      <c r="E9" s="16"/>
      <c r="F9" s="13">
        <f t="shared" si="2"/>
        <v>40</v>
      </c>
      <c r="G9" s="6">
        <f t="shared" si="0"/>
        <v>1693.6</v>
      </c>
      <c r="H9" s="6">
        <f>G9*EXPLICATION!$C$16</f>
        <v>220.16800000000001</v>
      </c>
      <c r="I9" s="30">
        <f>G9*EXPLICATION!$D$16</f>
        <v>142.26240000000001</v>
      </c>
      <c r="J9" s="16"/>
      <c r="K9" s="29">
        <f t="shared" si="3"/>
        <v>340</v>
      </c>
      <c r="L9" s="6">
        <f t="shared" si="1"/>
        <v>14395.6</v>
      </c>
      <c r="M9" s="6">
        <f>L9*EXPLICATION!$C$16</f>
        <v>1871.4280000000001</v>
      </c>
      <c r="N9" s="30">
        <f>L9*EXPLICATION!$D$16</f>
        <v>1209.2304000000001</v>
      </c>
      <c r="P9" s="13" t="s">
        <v>19</v>
      </c>
      <c r="Q9" s="86">
        <v>10</v>
      </c>
      <c r="R9" s="37" t="s">
        <v>23</v>
      </c>
    </row>
    <row r="10" spans="2:18" ht="15.75" thickBot="1" x14ac:dyDescent="0.3">
      <c r="B10" s="47"/>
      <c r="C10" s="16"/>
      <c r="D10" s="16"/>
      <c r="E10" s="16"/>
      <c r="F10" s="13">
        <f t="shared" si="2"/>
        <v>50</v>
      </c>
      <c r="G10" s="6">
        <f t="shared" si="0"/>
        <v>2117</v>
      </c>
      <c r="H10" s="6">
        <f>G10*EXPLICATION!$C$16</f>
        <v>275.21000000000004</v>
      </c>
      <c r="I10" s="30">
        <f>G10*EXPLICATION!$D$16</f>
        <v>177.828</v>
      </c>
      <c r="J10" s="16"/>
      <c r="K10" s="29">
        <f t="shared" si="3"/>
        <v>350</v>
      </c>
      <c r="L10" s="6">
        <f t="shared" si="1"/>
        <v>14819</v>
      </c>
      <c r="M10" s="6">
        <f>L10*EXPLICATION!$C$16</f>
        <v>1926.47</v>
      </c>
      <c r="N10" s="30">
        <f>L10*EXPLICATION!$D$16</f>
        <v>1244.796</v>
      </c>
      <c r="P10" s="23" t="s">
        <v>19</v>
      </c>
      <c r="Q10" s="85">
        <v>365</v>
      </c>
      <c r="R10" s="11" t="s">
        <v>24</v>
      </c>
    </row>
    <row r="11" spans="2:18" ht="15.75" thickBot="1" x14ac:dyDescent="0.3">
      <c r="B11" s="47"/>
      <c r="C11" s="16"/>
      <c r="D11" s="16"/>
      <c r="E11" s="16"/>
      <c r="F11" s="13">
        <f t="shared" si="2"/>
        <v>60</v>
      </c>
      <c r="G11" s="6">
        <f t="shared" si="0"/>
        <v>2540.4</v>
      </c>
      <c r="H11" s="6">
        <f>G11*EXPLICATION!$C$16</f>
        <v>330.25200000000001</v>
      </c>
      <c r="I11" s="30">
        <f>G11*EXPLICATION!$D$16</f>
        <v>213.39360000000002</v>
      </c>
      <c r="J11" s="16"/>
      <c r="K11" s="29">
        <f t="shared" si="3"/>
        <v>360</v>
      </c>
      <c r="L11" s="6">
        <f t="shared" si="1"/>
        <v>15242.4</v>
      </c>
      <c r="M11" s="6">
        <f>L11*EXPLICATION!$C$16</f>
        <v>1981.5119999999999</v>
      </c>
      <c r="N11" s="30">
        <f>L11*EXPLICATION!$D$16</f>
        <v>1280.3616</v>
      </c>
      <c r="P11" s="47"/>
      <c r="Q11" s="16"/>
      <c r="R11" s="46"/>
    </row>
    <row r="12" spans="2:18" x14ac:dyDescent="0.25">
      <c r="B12" s="47"/>
      <c r="C12" s="16"/>
      <c r="D12" s="16"/>
      <c r="E12" s="16"/>
      <c r="F12" s="13">
        <f t="shared" si="2"/>
        <v>70</v>
      </c>
      <c r="G12" s="6">
        <f t="shared" si="0"/>
        <v>2963.8</v>
      </c>
      <c r="H12" s="6">
        <f>G12*EXPLICATION!$C$16</f>
        <v>385.29400000000004</v>
      </c>
      <c r="I12" s="30">
        <f>G12*EXPLICATION!$D$16</f>
        <v>248.95920000000004</v>
      </c>
      <c r="J12" s="16"/>
      <c r="K12" s="29">
        <f t="shared" si="3"/>
        <v>370</v>
      </c>
      <c r="L12" s="6">
        <f t="shared" si="1"/>
        <v>15665.8</v>
      </c>
      <c r="M12" s="6">
        <f>L12*EXPLICATION!$C$16</f>
        <v>2036.5540000000001</v>
      </c>
      <c r="N12" s="30">
        <f>L12*EXPLICATION!$D$16</f>
        <v>1315.9272000000001</v>
      </c>
      <c r="P12" s="22" t="str">
        <f>G4</f>
        <v>Consommation</v>
      </c>
      <c r="Q12" s="65">
        <f>Q8*Q9*Q10*Q6/1000</f>
        <v>26250.799999999999</v>
      </c>
      <c r="R12" s="36" t="str">
        <f>G5</f>
        <v>kWh</v>
      </c>
    </row>
    <row r="13" spans="2:18" x14ac:dyDescent="0.25">
      <c r="B13" s="47"/>
      <c r="C13" s="16"/>
      <c r="D13" s="16"/>
      <c r="E13" s="16"/>
      <c r="F13" s="13">
        <f t="shared" si="2"/>
        <v>80</v>
      </c>
      <c r="G13" s="6">
        <f t="shared" si="0"/>
        <v>3387.2</v>
      </c>
      <c r="H13" s="6">
        <f>G13*EXPLICATION!$C$16</f>
        <v>440.33600000000001</v>
      </c>
      <c r="I13" s="30">
        <f>G13*EXPLICATION!$D$16</f>
        <v>284.52480000000003</v>
      </c>
      <c r="J13" s="16"/>
      <c r="K13" s="29">
        <f t="shared" si="3"/>
        <v>380</v>
      </c>
      <c r="L13" s="6">
        <f t="shared" si="1"/>
        <v>16089.2</v>
      </c>
      <c r="M13" s="6">
        <f>L13*EXPLICATION!$C$16</f>
        <v>2091.596</v>
      </c>
      <c r="N13" s="30">
        <f>L13*EXPLICATION!$D$16</f>
        <v>1351.4928000000002</v>
      </c>
      <c r="P13" s="13" t="str">
        <f>H4</f>
        <v>Coût</v>
      </c>
      <c r="Q13" s="54">
        <f>Q12*EXPLICATION!$C$16</f>
        <v>3412.6039999999998</v>
      </c>
      <c r="R13" s="37" t="str">
        <f>H5</f>
        <v>€HT</v>
      </c>
    </row>
    <row r="14" spans="2:18" ht="15.75" thickBot="1" x14ac:dyDescent="0.3">
      <c r="B14" s="47"/>
      <c r="C14" s="16"/>
      <c r="D14" s="16"/>
      <c r="E14" s="16"/>
      <c r="F14" s="13">
        <f t="shared" si="2"/>
        <v>90</v>
      </c>
      <c r="G14" s="6">
        <f t="shared" si="0"/>
        <v>3810.6</v>
      </c>
      <c r="H14" s="6">
        <f>G14*EXPLICATION!$C$16</f>
        <v>495.37799999999999</v>
      </c>
      <c r="I14" s="30">
        <f>G14*EXPLICATION!$D$16</f>
        <v>320.09039999999999</v>
      </c>
      <c r="J14" s="16"/>
      <c r="K14" s="29">
        <f t="shared" si="3"/>
        <v>390</v>
      </c>
      <c r="L14" s="6">
        <f t="shared" si="1"/>
        <v>16512.599999999999</v>
      </c>
      <c r="M14" s="6">
        <f>L14*EXPLICATION!$C$16</f>
        <v>2146.6379999999999</v>
      </c>
      <c r="N14" s="30">
        <f>L14*EXPLICATION!$D$16</f>
        <v>1387.0583999999999</v>
      </c>
      <c r="P14" s="23" t="str">
        <f>I4</f>
        <v>CO2</v>
      </c>
      <c r="Q14" s="66">
        <f>Q12*EXPLICATION!$D$16</f>
        <v>2205.0672</v>
      </c>
      <c r="R14" s="11" t="str">
        <f>I5</f>
        <v>kgCO2</v>
      </c>
    </row>
    <row r="15" spans="2:18" ht="15.75" thickBot="1" x14ac:dyDescent="0.3">
      <c r="B15" s="47"/>
      <c r="C15" s="16"/>
      <c r="D15" s="16"/>
      <c r="E15" s="16"/>
      <c r="F15" s="13">
        <f t="shared" si="2"/>
        <v>100</v>
      </c>
      <c r="G15" s="6">
        <f t="shared" si="0"/>
        <v>4234</v>
      </c>
      <c r="H15" s="6">
        <f>G15*EXPLICATION!$C$16</f>
        <v>550.42000000000007</v>
      </c>
      <c r="I15" s="30">
        <f>G15*EXPLICATION!$D$16</f>
        <v>355.65600000000001</v>
      </c>
      <c r="J15" s="16"/>
      <c r="K15" s="29">
        <f t="shared" si="3"/>
        <v>400</v>
      </c>
      <c r="L15" s="6">
        <f t="shared" si="1"/>
        <v>16936</v>
      </c>
      <c r="M15" s="6">
        <f>L15*EXPLICATION!$C$16</f>
        <v>2201.6800000000003</v>
      </c>
      <c r="N15" s="30">
        <f>L15*EXPLICATION!$D$16</f>
        <v>1422.624</v>
      </c>
      <c r="P15" s="47"/>
      <c r="Q15" s="16"/>
      <c r="R15" s="46"/>
    </row>
    <row r="16" spans="2:18" ht="15.75" thickBot="1" x14ac:dyDescent="0.3">
      <c r="B16" s="47"/>
      <c r="C16" s="16"/>
      <c r="D16" s="16"/>
      <c r="E16" s="16"/>
      <c r="F16" s="13">
        <f t="shared" si="2"/>
        <v>110</v>
      </c>
      <c r="G16" s="6">
        <f t="shared" si="0"/>
        <v>4657.3999999999996</v>
      </c>
      <c r="H16" s="6">
        <f>G16*EXPLICATION!$C$16</f>
        <v>605.46199999999999</v>
      </c>
      <c r="I16" s="30">
        <f>G16*EXPLICATION!$D$16</f>
        <v>391.22159999999997</v>
      </c>
      <c r="J16" s="16"/>
      <c r="K16" s="29">
        <f t="shared" si="3"/>
        <v>410</v>
      </c>
      <c r="L16" s="6">
        <f t="shared" si="1"/>
        <v>17359.400000000001</v>
      </c>
      <c r="M16" s="6">
        <f>L16*EXPLICATION!$C$16</f>
        <v>2256.7220000000002</v>
      </c>
      <c r="N16" s="30">
        <f>L16*EXPLICATION!$D$16</f>
        <v>1458.1896000000002</v>
      </c>
      <c r="P16" s="153" t="s">
        <v>68</v>
      </c>
      <c r="Q16" s="154"/>
      <c r="R16" s="155"/>
    </row>
    <row r="17" spans="2:18" ht="15.75" thickBot="1" x14ac:dyDescent="0.3">
      <c r="B17" s="47"/>
      <c r="C17" s="16"/>
      <c r="D17" s="16"/>
      <c r="E17" s="16"/>
      <c r="F17" s="13">
        <f t="shared" si="2"/>
        <v>120</v>
      </c>
      <c r="G17" s="6">
        <f t="shared" si="0"/>
        <v>5080.8</v>
      </c>
      <c r="H17" s="6">
        <f>G17*EXPLICATION!$C$16</f>
        <v>660.50400000000002</v>
      </c>
      <c r="I17" s="30">
        <f>G17*EXPLICATION!$D$16</f>
        <v>426.78720000000004</v>
      </c>
      <c r="J17" s="16"/>
      <c r="K17" s="29">
        <f t="shared" si="3"/>
        <v>420</v>
      </c>
      <c r="L17" s="6">
        <f t="shared" si="1"/>
        <v>17782.8</v>
      </c>
      <c r="M17" s="6">
        <f>L17*EXPLICATION!$C$16</f>
        <v>2311.7640000000001</v>
      </c>
      <c r="N17" s="30">
        <f>L17*EXPLICATION!$D$16</f>
        <v>1493.7552000000001</v>
      </c>
      <c r="P17" s="47"/>
      <c r="Q17" s="16"/>
      <c r="R17" s="46"/>
    </row>
    <row r="18" spans="2:18" ht="15.75" thickBot="1" x14ac:dyDescent="0.3">
      <c r="B18" s="47"/>
      <c r="C18" s="16"/>
      <c r="D18" s="16"/>
      <c r="E18" s="16"/>
      <c r="F18" s="13">
        <f t="shared" si="2"/>
        <v>130</v>
      </c>
      <c r="G18" s="6">
        <f t="shared" si="0"/>
        <v>5504.2</v>
      </c>
      <c r="H18" s="6">
        <f>G18*EXPLICATION!$C$16</f>
        <v>715.54600000000005</v>
      </c>
      <c r="I18" s="30">
        <f>G18*EXPLICATION!$D$16</f>
        <v>462.3528</v>
      </c>
      <c r="J18" s="16"/>
      <c r="K18" s="29">
        <f t="shared" si="3"/>
        <v>430</v>
      </c>
      <c r="L18" s="6">
        <f t="shared" si="1"/>
        <v>18206.2</v>
      </c>
      <c r="M18" s="6">
        <f>L18*EXPLICATION!$C$16</f>
        <v>2366.806</v>
      </c>
      <c r="N18" s="30">
        <f>L18*EXPLICATION!$D$16</f>
        <v>1529.3208000000002</v>
      </c>
      <c r="P18" s="40" t="s">
        <v>18</v>
      </c>
      <c r="Q18" s="93">
        <v>62</v>
      </c>
      <c r="R18" s="41" t="s">
        <v>16</v>
      </c>
    </row>
    <row r="19" spans="2:18" ht="15.75" thickBot="1" x14ac:dyDescent="0.3">
      <c r="B19" s="47"/>
      <c r="C19" s="16"/>
      <c r="D19" s="16"/>
      <c r="E19" s="16"/>
      <c r="F19" s="13">
        <f t="shared" si="2"/>
        <v>140</v>
      </c>
      <c r="G19" s="6">
        <f t="shared" si="0"/>
        <v>5927.6</v>
      </c>
      <c r="H19" s="6">
        <f>G19*EXPLICATION!$C$16</f>
        <v>770.58800000000008</v>
      </c>
      <c r="I19" s="30">
        <f>G19*EXPLICATION!$D$16</f>
        <v>497.91840000000008</v>
      </c>
      <c r="J19" s="16"/>
      <c r="K19" s="29">
        <f t="shared" si="3"/>
        <v>440</v>
      </c>
      <c r="L19" s="6">
        <f t="shared" si="1"/>
        <v>18629.599999999999</v>
      </c>
      <c r="M19" s="6">
        <f>L19*EXPLICATION!$C$16</f>
        <v>2421.848</v>
      </c>
      <c r="N19" s="30">
        <f>L19*EXPLICATION!$D$16</f>
        <v>1564.8863999999999</v>
      </c>
      <c r="P19" s="47"/>
      <c r="Q19" s="16"/>
      <c r="R19" s="46"/>
    </row>
    <row r="20" spans="2:18" x14ac:dyDescent="0.25">
      <c r="B20" s="47"/>
      <c r="C20" s="16"/>
      <c r="D20" s="16"/>
      <c r="E20" s="16"/>
      <c r="F20" s="13">
        <f t="shared" si="2"/>
        <v>150</v>
      </c>
      <c r="G20" s="6">
        <f t="shared" si="0"/>
        <v>6351</v>
      </c>
      <c r="H20" s="6">
        <f>G20*EXPLICATION!$C$16</f>
        <v>825.63</v>
      </c>
      <c r="I20" s="30">
        <f>G20*EXPLICATION!$D$16</f>
        <v>533.48400000000004</v>
      </c>
      <c r="J20" s="16"/>
      <c r="K20" s="29">
        <f t="shared" si="3"/>
        <v>450</v>
      </c>
      <c r="L20" s="6">
        <f t="shared" si="1"/>
        <v>19053</v>
      </c>
      <c r="M20" s="6">
        <f>L20*EXPLICATION!$C$16</f>
        <v>2476.89</v>
      </c>
      <c r="N20" s="30">
        <f>L20*EXPLICATION!$D$16</f>
        <v>1600.452</v>
      </c>
      <c r="P20" s="22" t="s">
        <v>3</v>
      </c>
      <c r="Q20" s="84">
        <v>52</v>
      </c>
      <c r="R20" s="36" t="s">
        <v>13</v>
      </c>
    </row>
    <row r="21" spans="2:18" x14ac:dyDescent="0.25">
      <c r="B21" s="47"/>
      <c r="C21" s="16"/>
      <c r="D21" s="16"/>
      <c r="E21" s="16"/>
      <c r="F21" s="13">
        <f t="shared" si="2"/>
        <v>160</v>
      </c>
      <c r="G21" s="6">
        <f t="shared" si="0"/>
        <v>6774.4</v>
      </c>
      <c r="H21" s="6">
        <f>G21*EXPLICATION!$C$16</f>
        <v>880.67200000000003</v>
      </c>
      <c r="I21" s="30">
        <f>G21*EXPLICATION!$D$16</f>
        <v>569.04960000000005</v>
      </c>
      <c r="J21" s="16"/>
      <c r="K21" s="29">
        <f t="shared" si="3"/>
        <v>460</v>
      </c>
      <c r="L21" s="6">
        <f t="shared" si="1"/>
        <v>19476.400000000001</v>
      </c>
      <c r="M21" s="6">
        <f>L21*EXPLICATION!$C$16</f>
        <v>2531.9320000000002</v>
      </c>
      <c r="N21" s="30">
        <f>L21*EXPLICATION!$D$16</f>
        <v>1636.0176000000001</v>
      </c>
      <c r="P21" s="13" t="s">
        <v>19</v>
      </c>
      <c r="Q21" s="3">
        <f>Q9</f>
        <v>10</v>
      </c>
      <c r="R21" s="37" t="s">
        <v>23</v>
      </c>
    </row>
    <row r="22" spans="2:18" ht="15.75" thickBot="1" x14ac:dyDescent="0.3">
      <c r="B22" s="47"/>
      <c r="C22" s="16"/>
      <c r="D22" s="16"/>
      <c r="E22" s="16"/>
      <c r="F22" s="13">
        <f t="shared" si="2"/>
        <v>170</v>
      </c>
      <c r="G22" s="6">
        <f t="shared" si="0"/>
        <v>7197.8</v>
      </c>
      <c r="H22" s="6">
        <f>G22*EXPLICATION!$C$16</f>
        <v>935.71400000000006</v>
      </c>
      <c r="I22" s="30">
        <f>G22*EXPLICATION!$D$16</f>
        <v>604.61520000000007</v>
      </c>
      <c r="J22" s="16"/>
      <c r="K22" s="29">
        <f t="shared" si="3"/>
        <v>470</v>
      </c>
      <c r="L22" s="6">
        <f t="shared" si="1"/>
        <v>19899.8</v>
      </c>
      <c r="M22" s="6">
        <f>L22*EXPLICATION!$C$16</f>
        <v>2586.9740000000002</v>
      </c>
      <c r="N22" s="30">
        <f>L22*EXPLICATION!$D$16</f>
        <v>1671.5832</v>
      </c>
      <c r="P22" s="23" t="s">
        <v>19</v>
      </c>
      <c r="Q22" s="8">
        <f>Q10</f>
        <v>365</v>
      </c>
      <c r="R22" s="11" t="s">
        <v>24</v>
      </c>
    </row>
    <row r="23" spans="2:18" ht="15.75" thickBot="1" x14ac:dyDescent="0.3">
      <c r="B23" s="47"/>
      <c r="C23" s="16"/>
      <c r="D23" s="16"/>
      <c r="E23" s="16"/>
      <c r="F23" s="13">
        <f t="shared" si="2"/>
        <v>180</v>
      </c>
      <c r="G23" s="6">
        <f t="shared" si="0"/>
        <v>7621.2</v>
      </c>
      <c r="H23" s="6">
        <f>G23*EXPLICATION!$C$16</f>
        <v>990.75599999999997</v>
      </c>
      <c r="I23" s="30">
        <f>G23*EXPLICATION!$D$16</f>
        <v>640.18079999999998</v>
      </c>
      <c r="J23" s="16"/>
      <c r="K23" s="29">
        <f t="shared" si="3"/>
        <v>480</v>
      </c>
      <c r="L23" s="6">
        <f t="shared" si="1"/>
        <v>20323.2</v>
      </c>
      <c r="M23" s="6">
        <f>L23*EXPLICATION!$C$16</f>
        <v>2642.0160000000001</v>
      </c>
      <c r="N23" s="30">
        <f>L23*EXPLICATION!$D$16</f>
        <v>1707.1488000000002</v>
      </c>
      <c r="P23" s="47"/>
      <c r="Q23" s="16"/>
      <c r="R23" s="46"/>
    </row>
    <row r="24" spans="2:18" x14ac:dyDescent="0.25">
      <c r="B24" s="47"/>
      <c r="C24" s="16"/>
      <c r="D24" s="16"/>
      <c r="E24" s="16"/>
      <c r="F24" s="13">
        <f t="shared" si="2"/>
        <v>190</v>
      </c>
      <c r="G24" s="6">
        <f t="shared" si="0"/>
        <v>8044.6</v>
      </c>
      <c r="H24" s="6">
        <f>G24*EXPLICATION!$C$16</f>
        <v>1045.798</v>
      </c>
      <c r="I24" s="30">
        <f>G24*EXPLICATION!$D$16</f>
        <v>675.74640000000011</v>
      </c>
      <c r="J24" s="16"/>
      <c r="K24" s="29">
        <f t="shared" si="3"/>
        <v>490</v>
      </c>
      <c r="L24" s="6">
        <f t="shared" si="1"/>
        <v>20746.599999999999</v>
      </c>
      <c r="M24" s="6">
        <f>L24*EXPLICATION!$C$16</f>
        <v>2697.058</v>
      </c>
      <c r="N24" s="30">
        <f>L24*EXPLICATION!$D$16</f>
        <v>1742.7144000000001</v>
      </c>
      <c r="P24" s="22" t="str">
        <f>P12</f>
        <v>Consommation</v>
      </c>
      <c r="Q24" s="65">
        <f>Q20*Q21*Q22*Q18/1000</f>
        <v>11767.6</v>
      </c>
      <c r="R24" s="36" t="str">
        <f>R12</f>
        <v>kWh</v>
      </c>
    </row>
    <row r="25" spans="2:18" x14ac:dyDescent="0.25">
      <c r="B25" s="47"/>
      <c r="C25" s="16"/>
      <c r="D25" s="16"/>
      <c r="E25" s="16"/>
      <c r="F25" s="13">
        <f t="shared" si="2"/>
        <v>200</v>
      </c>
      <c r="G25" s="6">
        <f t="shared" si="0"/>
        <v>8468</v>
      </c>
      <c r="H25" s="6">
        <f>G25*EXPLICATION!$C$16</f>
        <v>1100.8400000000001</v>
      </c>
      <c r="I25" s="30">
        <f>G25*EXPLICATION!$D$16</f>
        <v>711.31200000000001</v>
      </c>
      <c r="J25" s="16"/>
      <c r="K25" s="29">
        <f t="shared" si="3"/>
        <v>500</v>
      </c>
      <c r="L25" s="6">
        <f t="shared" si="1"/>
        <v>21170</v>
      </c>
      <c r="M25" s="6">
        <f>L25*EXPLICATION!$C$16</f>
        <v>2752.1</v>
      </c>
      <c r="N25" s="30">
        <f>L25*EXPLICATION!$D$16</f>
        <v>1778.2800000000002</v>
      </c>
      <c r="P25" s="13" t="str">
        <f t="shared" ref="P25:P26" si="4">P13</f>
        <v>Coût</v>
      </c>
      <c r="Q25" s="54">
        <f>Q24*EXPLICATION!$C$16</f>
        <v>1529.788</v>
      </c>
      <c r="R25" s="37" t="str">
        <f t="shared" ref="R25:R26" si="5">R13</f>
        <v>€HT</v>
      </c>
    </row>
    <row r="26" spans="2:18" ht="15.75" thickBot="1" x14ac:dyDescent="0.3">
      <c r="B26" s="47"/>
      <c r="C26" s="16"/>
      <c r="D26" s="16"/>
      <c r="E26" s="16"/>
      <c r="F26" s="13">
        <f t="shared" si="2"/>
        <v>210</v>
      </c>
      <c r="G26" s="6">
        <f t="shared" si="0"/>
        <v>8891.4</v>
      </c>
      <c r="H26" s="6">
        <f>G26*EXPLICATION!$C$16</f>
        <v>1155.8820000000001</v>
      </c>
      <c r="I26" s="30">
        <f>G26*EXPLICATION!$D$16</f>
        <v>746.87760000000003</v>
      </c>
      <c r="J26" s="16"/>
      <c r="K26" s="29">
        <f t="shared" si="3"/>
        <v>510</v>
      </c>
      <c r="L26" s="6">
        <f t="shared" si="1"/>
        <v>21593.4</v>
      </c>
      <c r="M26" s="6">
        <f>L26*EXPLICATION!$C$16</f>
        <v>2807.1420000000003</v>
      </c>
      <c r="N26" s="30">
        <f>L26*EXPLICATION!$D$16</f>
        <v>1813.8456000000003</v>
      </c>
      <c r="P26" s="23" t="str">
        <f t="shared" si="4"/>
        <v>CO2</v>
      </c>
      <c r="Q26" s="66">
        <f>Q24*EXPLICATION!$D$16</f>
        <v>988.47840000000008</v>
      </c>
      <c r="R26" s="11" t="str">
        <f t="shared" si="5"/>
        <v>kgCO2</v>
      </c>
    </row>
    <row r="27" spans="2:18" ht="15.75" thickBot="1" x14ac:dyDescent="0.3">
      <c r="B27" s="47"/>
      <c r="C27" s="16"/>
      <c r="D27" s="16"/>
      <c r="E27" s="16"/>
      <c r="F27" s="13">
        <f t="shared" si="2"/>
        <v>220</v>
      </c>
      <c r="G27" s="6">
        <f t="shared" si="0"/>
        <v>9314.7999999999993</v>
      </c>
      <c r="H27" s="6">
        <f>G27*EXPLICATION!$C$16</f>
        <v>1210.924</v>
      </c>
      <c r="I27" s="30">
        <f>G27*EXPLICATION!$D$16</f>
        <v>782.44319999999993</v>
      </c>
      <c r="J27" s="16"/>
      <c r="K27" s="29">
        <f t="shared" si="3"/>
        <v>520</v>
      </c>
      <c r="L27" s="6">
        <f t="shared" si="1"/>
        <v>22016.799999999999</v>
      </c>
      <c r="M27" s="6">
        <f>L27*EXPLICATION!$C$16</f>
        <v>2862.1840000000002</v>
      </c>
      <c r="N27" s="30">
        <f>L27*EXPLICATION!$D$16</f>
        <v>1849.4112</v>
      </c>
      <c r="P27" s="47"/>
      <c r="Q27" s="16"/>
      <c r="R27" s="46"/>
    </row>
    <row r="28" spans="2:18" ht="15.75" thickBot="1" x14ac:dyDescent="0.3">
      <c r="B28" s="47"/>
      <c r="C28" s="16"/>
      <c r="D28" s="16"/>
      <c r="E28" s="16"/>
      <c r="F28" s="13">
        <f t="shared" si="2"/>
        <v>230</v>
      </c>
      <c r="G28" s="6">
        <f t="shared" si="0"/>
        <v>9738.2000000000007</v>
      </c>
      <c r="H28" s="6">
        <f>G28*EXPLICATION!$C$16</f>
        <v>1265.9660000000001</v>
      </c>
      <c r="I28" s="30">
        <f>G28*EXPLICATION!$D$16</f>
        <v>818.00880000000006</v>
      </c>
      <c r="J28" s="16"/>
      <c r="K28" s="29">
        <f t="shared" si="3"/>
        <v>530</v>
      </c>
      <c r="L28" s="6">
        <f t="shared" si="1"/>
        <v>22440.2</v>
      </c>
      <c r="M28" s="6">
        <f>L28*EXPLICATION!$C$16</f>
        <v>2917.2260000000001</v>
      </c>
      <c r="N28" s="30">
        <f>L28*EXPLICATION!$D$16</f>
        <v>1884.9768000000001</v>
      </c>
      <c r="P28" s="153" t="s">
        <v>20</v>
      </c>
      <c r="Q28" s="154"/>
      <c r="R28" s="155"/>
    </row>
    <row r="29" spans="2:18" ht="15.75" thickBot="1" x14ac:dyDescent="0.3">
      <c r="B29" s="47"/>
      <c r="C29" s="16"/>
      <c r="D29" s="16"/>
      <c r="E29" s="16"/>
      <c r="F29" s="13">
        <f t="shared" si="2"/>
        <v>240</v>
      </c>
      <c r="G29" s="6">
        <f t="shared" si="0"/>
        <v>10161.6</v>
      </c>
      <c r="H29" s="6">
        <f>G29*EXPLICATION!$C$16</f>
        <v>1321.008</v>
      </c>
      <c r="I29" s="30">
        <f>G29*EXPLICATION!$D$16</f>
        <v>853.57440000000008</v>
      </c>
      <c r="J29" s="16"/>
      <c r="K29" s="29">
        <f t="shared" si="3"/>
        <v>540</v>
      </c>
      <c r="L29" s="6">
        <f t="shared" si="1"/>
        <v>22863.599999999999</v>
      </c>
      <c r="M29" s="6">
        <f>L29*EXPLICATION!$C$16</f>
        <v>2972.268</v>
      </c>
      <c r="N29" s="30">
        <f>L29*EXPLICATION!$D$16</f>
        <v>1920.5424</v>
      </c>
      <c r="P29" s="47"/>
      <c r="Q29" s="16"/>
      <c r="R29" s="46"/>
    </row>
    <row r="30" spans="2:18" x14ac:dyDescent="0.25">
      <c r="B30" s="47"/>
      <c r="C30" s="16"/>
      <c r="D30" s="16"/>
      <c r="E30" s="16"/>
      <c r="F30" s="13">
        <f t="shared" si="2"/>
        <v>250</v>
      </c>
      <c r="G30" s="6">
        <f t="shared" si="0"/>
        <v>10585</v>
      </c>
      <c r="H30" s="6">
        <f>G30*EXPLICATION!$C$16</f>
        <v>1376.05</v>
      </c>
      <c r="I30" s="30">
        <f>G30*EXPLICATION!$D$16</f>
        <v>889.1400000000001</v>
      </c>
      <c r="J30" s="16"/>
      <c r="K30" s="29">
        <f t="shared" si="3"/>
        <v>550</v>
      </c>
      <c r="L30" s="6">
        <f t="shared" si="1"/>
        <v>23287</v>
      </c>
      <c r="M30" s="6">
        <f>L30*EXPLICATION!$C$16</f>
        <v>3027.31</v>
      </c>
      <c r="N30" s="30">
        <f>L30*EXPLICATION!$D$16</f>
        <v>1956.1080000000002</v>
      </c>
      <c r="P30" s="22" t="str">
        <f>P24</f>
        <v>Consommation</v>
      </c>
      <c r="Q30" s="65">
        <f>Q12-Q24</f>
        <v>14483.199999999999</v>
      </c>
      <c r="R30" s="36" t="str">
        <f>R24</f>
        <v>kWh</v>
      </c>
    </row>
    <row r="31" spans="2:18" x14ac:dyDescent="0.25">
      <c r="B31" s="47"/>
      <c r="C31" s="16"/>
      <c r="D31" s="16"/>
      <c r="E31" s="16"/>
      <c r="F31" s="13">
        <f t="shared" si="2"/>
        <v>260</v>
      </c>
      <c r="G31" s="6">
        <f t="shared" si="0"/>
        <v>11008.4</v>
      </c>
      <c r="H31" s="6">
        <f>G31*EXPLICATION!$C$16</f>
        <v>1431.0920000000001</v>
      </c>
      <c r="I31" s="30">
        <f>G31*EXPLICATION!$D$16</f>
        <v>924.7056</v>
      </c>
      <c r="J31" s="16"/>
      <c r="K31" s="29">
        <f t="shared" si="3"/>
        <v>560</v>
      </c>
      <c r="L31" s="6">
        <f t="shared" si="1"/>
        <v>23710.400000000001</v>
      </c>
      <c r="M31" s="6">
        <f>L31*EXPLICATION!$C$16</f>
        <v>3082.3520000000003</v>
      </c>
      <c r="N31" s="30">
        <f>L31*EXPLICATION!$D$16</f>
        <v>1991.6736000000003</v>
      </c>
      <c r="P31" s="13" t="str">
        <f t="shared" ref="P31:P32" si="6">P25</f>
        <v>Coût</v>
      </c>
      <c r="Q31" s="54">
        <f t="shared" ref="Q31:Q32" si="7">Q13-Q25</f>
        <v>1882.8159999999998</v>
      </c>
      <c r="R31" s="37" t="str">
        <f t="shared" ref="R31:R32" si="8">R25</f>
        <v>€HT</v>
      </c>
    </row>
    <row r="32" spans="2:18" ht="15.75" thickBot="1" x14ac:dyDescent="0.3">
      <c r="B32" s="47"/>
      <c r="C32" s="16"/>
      <c r="D32" s="16"/>
      <c r="E32" s="16"/>
      <c r="F32" s="13">
        <f t="shared" si="2"/>
        <v>270</v>
      </c>
      <c r="G32" s="6">
        <f t="shared" si="0"/>
        <v>11431.8</v>
      </c>
      <c r="H32" s="6">
        <f>G32*EXPLICATION!$C$16</f>
        <v>1486.134</v>
      </c>
      <c r="I32" s="30">
        <f>G32*EXPLICATION!$D$16</f>
        <v>960.27120000000002</v>
      </c>
      <c r="J32" s="16"/>
      <c r="K32" s="29">
        <f t="shared" si="3"/>
        <v>570</v>
      </c>
      <c r="L32" s="6">
        <f t="shared" si="1"/>
        <v>24133.8</v>
      </c>
      <c r="M32" s="6">
        <f>L32*EXPLICATION!$C$16</f>
        <v>3137.3940000000002</v>
      </c>
      <c r="N32" s="30">
        <f>L32*EXPLICATION!$D$16</f>
        <v>2027.2392</v>
      </c>
      <c r="P32" s="23" t="str">
        <f t="shared" si="6"/>
        <v>CO2</v>
      </c>
      <c r="Q32" s="66">
        <f t="shared" si="7"/>
        <v>1216.5888</v>
      </c>
      <c r="R32" s="11" t="str">
        <f t="shared" si="8"/>
        <v>kgCO2</v>
      </c>
    </row>
    <row r="33" spans="2:14" x14ac:dyDescent="0.25">
      <c r="B33" s="47"/>
      <c r="C33" s="16"/>
      <c r="D33" s="16"/>
      <c r="E33" s="16"/>
      <c r="F33" s="13">
        <f t="shared" si="2"/>
        <v>280</v>
      </c>
      <c r="G33" s="6">
        <f t="shared" si="0"/>
        <v>11855.2</v>
      </c>
      <c r="H33" s="6">
        <f>G33*EXPLICATION!$C$16</f>
        <v>1541.1760000000002</v>
      </c>
      <c r="I33" s="30">
        <f>G33*EXPLICATION!$D$16</f>
        <v>995.83680000000015</v>
      </c>
      <c r="J33" s="16"/>
      <c r="K33" s="29">
        <f t="shared" si="3"/>
        <v>580</v>
      </c>
      <c r="L33" s="6">
        <f t="shared" si="1"/>
        <v>24557.200000000001</v>
      </c>
      <c r="M33" s="6">
        <f>L33*EXPLICATION!$C$16</f>
        <v>3192.4360000000001</v>
      </c>
      <c r="N33" s="30">
        <f>L33*EXPLICATION!$D$16</f>
        <v>2062.8048000000003</v>
      </c>
    </row>
    <row r="34" spans="2:14" x14ac:dyDescent="0.25">
      <c r="B34" s="47"/>
      <c r="C34" s="16"/>
      <c r="D34" s="16"/>
      <c r="E34" s="16"/>
      <c r="F34" s="13">
        <f t="shared" si="2"/>
        <v>290</v>
      </c>
      <c r="G34" s="6">
        <f t="shared" si="0"/>
        <v>12278.6</v>
      </c>
      <c r="H34" s="6">
        <f>G34*EXPLICATION!$C$16</f>
        <v>1596.2180000000001</v>
      </c>
      <c r="I34" s="30">
        <f>G34*EXPLICATION!$D$16</f>
        <v>1031.4024000000002</v>
      </c>
      <c r="J34" s="16"/>
      <c r="K34" s="29">
        <f t="shared" si="3"/>
        <v>590</v>
      </c>
      <c r="L34" s="6">
        <f t="shared" si="1"/>
        <v>24980.6</v>
      </c>
      <c r="M34" s="6">
        <f>L34*EXPLICATION!$C$16</f>
        <v>3247.4780000000001</v>
      </c>
      <c r="N34" s="30">
        <f>L34*EXPLICATION!$D$16</f>
        <v>2098.3703999999998</v>
      </c>
    </row>
    <row r="35" spans="2:14" ht="15.75" thickBot="1" x14ac:dyDescent="0.3">
      <c r="B35" s="96"/>
      <c r="C35" s="97"/>
      <c r="D35" s="97"/>
      <c r="E35" s="97"/>
      <c r="F35" s="23">
        <f t="shared" si="2"/>
        <v>300</v>
      </c>
      <c r="G35" s="31">
        <f t="shared" si="0"/>
        <v>12702</v>
      </c>
      <c r="H35" s="31">
        <f>G35*EXPLICATION!$C$16</f>
        <v>1651.26</v>
      </c>
      <c r="I35" s="32">
        <f>G35*EXPLICATION!$D$16</f>
        <v>1066.9680000000001</v>
      </c>
      <c r="J35" s="97"/>
      <c r="K35" s="35">
        <f t="shared" si="3"/>
        <v>600</v>
      </c>
      <c r="L35" s="31">
        <f t="shared" si="1"/>
        <v>25404</v>
      </c>
      <c r="M35" s="31">
        <f>L35*EXPLICATION!$C$16</f>
        <v>3302.52</v>
      </c>
      <c r="N35" s="32">
        <f>L35*EXPLICATION!$D$16</f>
        <v>2133.9360000000001</v>
      </c>
    </row>
  </sheetData>
  <mergeCells count="6">
    <mergeCell ref="P28:R28"/>
    <mergeCell ref="F4:F5"/>
    <mergeCell ref="B2:N2"/>
    <mergeCell ref="P2:R2"/>
    <mergeCell ref="P4:R4"/>
    <mergeCell ref="P16:R1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4"/>
  <sheetViews>
    <sheetView zoomScaleNormal="100" workbookViewId="0">
      <selection activeCell="L17" sqref="L17"/>
    </sheetView>
  </sheetViews>
  <sheetFormatPr baseColWidth="10" defaultRowHeight="15" x14ac:dyDescent="0.25"/>
  <cols>
    <col min="1" max="1" width="4" style="1" customWidth="1"/>
    <col min="2" max="2" width="25.85546875" style="1" customWidth="1"/>
    <col min="3" max="3" width="8.140625" style="1" customWidth="1"/>
    <col min="4" max="4" width="10.42578125" style="1" customWidth="1"/>
    <col min="5" max="5" width="6.42578125" style="1" customWidth="1"/>
    <col min="6" max="6" width="15.140625" style="1" customWidth="1"/>
    <col min="7" max="9" width="8.85546875" style="1" customWidth="1"/>
    <col min="10" max="10" width="4.28515625" style="1" customWidth="1"/>
    <col min="11" max="11" width="26.7109375" style="1" customWidth="1"/>
    <col min="12" max="13" width="11.42578125" style="1"/>
    <col min="14" max="14" width="3" style="1" customWidth="1"/>
    <col min="15" max="15" width="26.7109375" style="1" customWidth="1"/>
    <col min="16" max="16384" width="11.42578125" style="1"/>
  </cols>
  <sheetData>
    <row r="1" spans="2:17" ht="15.75" thickBot="1" x14ac:dyDescent="0.3"/>
    <row r="2" spans="2:17" ht="15.75" thickBot="1" x14ac:dyDescent="0.3">
      <c r="B2" s="164" t="s">
        <v>72</v>
      </c>
      <c r="C2" s="165"/>
      <c r="D2" s="165"/>
      <c r="E2" s="165"/>
      <c r="F2" s="165"/>
      <c r="G2" s="165"/>
      <c r="H2" s="165"/>
      <c r="I2" s="166"/>
      <c r="K2" s="158" t="s">
        <v>71</v>
      </c>
      <c r="L2" s="159"/>
      <c r="M2" s="159"/>
      <c r="N2" s="159"/>
      <c r="O2" s="159"/>
      <c r="P2" s="159"/>
      <c r="Q2" s="160"/>
    </row>
    <row r="3" spans="2:17" ht="15.75" thickBot="1" x14ac:dyDescent="0.3">
      <c r="B3" s="98"/>
      <c r="C3" s="49"/>
      <c r="D3" s="49"/>
      <c r="E3" s="49"/>
      <c r="F3" s="49"/>
      <c r="G3" s="49"/>
      <c r="H3" s="49"/>
      <c r="I3" s="99"/>
      <c r="K3" s="47"/>
      <c r="L3" s="16"/>
      <c r="M3" s="16"/>
      <c r="N3" s="49"/>
      <c r="O3" s="49"/>
      <c r="P3" s="49"/>
      <c r="Q3" s="99"/>
    </row>
    <row r="4" spans="2:17" ht="39.75" customHeight="1" thickBot="1" x14ac:dyDescent="0.3">
      <c r="B4" s="18" t="s">
        <v>29</v>
      </c>
      <c r="C4" s="87">
        <v>65</v>
      </c>
      <c r="D4" s="62" t="s">
        <v>17</v>
      </c>
      <c r="E4" s="50"/>
      <c r="F4" s="53" t="s">
        <v>5</v>
      </c>
      <c r="G4" s="38" t="s">
        <v>0</v>
      </c>
      <c r="H4" s="38" t="s">
        <v>1</v>
      </c>
      <c r="I4" s="39" t="s">
        <v>10</v>
      </c>
      <c r="K4" s="161" t="s">
        <v>69</v>
      </c>
      <c r="L4" s="162"/>
      <c r="M4" s="163"/>
      <c r="N4" s="44"/>
      <c r="O4" s="161" t="s">
        <v>70</v>
      </c>
      <c r="P4" s="162"/>
      <c r="Q4" s="163"/>
    </row>
    <row r="5" spans="2:17" ht="15.75" thickBot="1" x14ac:dyDescent="0.3">
      <c r="B5" s="5" t="s">
        <v>28</v>
      </c>
      <c r="C5" s="88">
        <v>25</v>
      </c>
      <c r="D5" s="63" t="s">
        <v>17</v>
      </c>
      <c r="E5" s="51"/>
      <c r="F5" s="18">
        <v>5</v>
      </c>
      <c r="G5" s="20">
        <f>((PI()*$F5*$C$7)*10*($C$4-$C$5)*$C$8*$C$9*10^-3)/$C$10</f>
        <v>2332.3183860250624</v>
      </c>
      <c r="H5" s="20">
        <f>G5*EXPLICATION!$C$15</f>
        <v>104.9543273711278</v>
      </c>
      <c r="I5" s="12">
        <f>G5*EXPLICATION!$D$15</f>
        <v>545.76250232986467</v>
      </c>
      <c r="K5" s="98"/>
      <c r="L5" s="49"/>
      <c r="M5" s="49"/>
      <c r="N5" s="49"/>
      <c r="O5" s="49"/>
      <c r="P5" s="49"/>
      <c r="Q5" s="99"/>
    </row>
    <row r="6" spans="2:17" ht="15.75" thickBot="1" x14ac:dyDescent="0.3">
      <c r="B6" s="98"/>
      <c r="C6" s="49"/>
      <c r="D6" s="49"/>
      <c r="E6" s="51"/>
      <c r="F6" s="14">
        <v>10</v>
      </c>
      <c r="G6" s="19">
        <f t="shared" ref="G6:G24" si="0">((PI()*$F6*$C$7)*10*($C$4-$C$5)*$C$8*$C$9*10^-3)/$C$10</f>
        <v>4664.6367720501248</v>
      </c>
      <c r="H6" s="19">
        <f>G6*EXPLICATION!$C$15</f>
        <v>209.90865474225561</v>
      </c>
      <c r="I6" s="9">
        <f>G6*EXPLICATION!$D$15</f>
        <v>1091.5250046597293</v>
      </c>
      <c r="K6" s="18" t="s">
        <v>37</v>
      </c>
      <c r="L6" s="87">
        <v>65</v>
      </c>
      <c r="M6" s="62" t="s">
        <v>17</v>
      </c>
      <c r="N6" s="49"/>
      <c r="O6" s="18" t="s">
        <v>37</v>
      </c>
      <c r="P6" s="87">
        <v>30</v>
      </c>
      <c r="Q6" s="62" t="s">
        <v>17</v>
      </c>
    </row>
    <row r="7" spans="2:17" ht="15.75" thickBot="1" x14ac:dyDescent="0.3">
      <c r="B7" s="18" t="s">
        <v>30</v>
      </c>
      <c r="C7" s="89">
        <v>0.05</v>
      </c>
      <c r="D7" s="60" t="s">
        <v>26</v>
      </c>
      <c r="E7" s="45"/>
      <c r="F7" s="14">
        <v>15</v>
      </c>
      <c r="G7" s="19">
        <f t="shared" si="0"/>
        <v>6996.9551580751877</v>
      </c>
      <c r="H7" s="19">
        <f>G7*EXPLICATION!$C$15</f>
        <v>314.86298211338345</v>
      </c>
      <c r="I7" s="9">
        <f>G7*EXPLICATION!$D$15</f>
        <v>1637.287506989594</v>
      </c>
      <c r="K7" s="5" t="s">
        <v>28</v>
      </c>
      <c r="L7" s="88">
        <v>25</v>
      </c>
      <c r="M7" s="63" t="s">
        <v>17</v>
      </c>
      <c r="N7" s="49"/>
      <c r="O7" s="5" t="s">
        <v>28</v>
      </c>
      <c r="P7" s="88">
        <v>20</v>
      </c>
      <c r="Q7" s="63" t="s">
        <v>17</v>
      </c>
    </row>
    <row r="8" spans="2:17" ht="15.75" thickBot="1" x14ac:dyDescent="0.3">
      <c r="B8" s="58" t="s">
        <v>25</v>
      </c>
      <c r="C8" s="90">
        <v>24</v>
      </c>
      <c r="D8" s="61" t="s">
        <v>23</v>
      </c>
      <c r="E8" s="49"/>
      <c r="F8" s="14">
        <v>20</v>
      </c>
      <c r="G8" s="19">
        <f t="shared" si="0"/>
        <v>9329.2735441002496</v>
      </c>
      <c r="H8" s="19">
        <f>G8*EXPLICATION!$C$15</f>
        <v>419.81730948451121</v>
      </c>
      <c r="I8" s="9">
        <f>G8*EXPLICATION!$D$15</f>
        <v>2183.0500093194587</v>
      </c>
      <c r="K8" s="98"/>
      <c r="L8" s="49"/>
      <c r="M8" s="49"/>
      <c r="N8" s="49"/>
      <c r="O8" s="49"/>
      <c r="P8" s="49"/>
      <c r="Q8" s="99"/>
    </row>
    <row r="9" spans="2:17" x14ac:dyDescent="0.25">
      <c r="B9" s="58" t="s">
        <v>25</v>
      </c>
      <c r="C9" s="90">
        <v>232</v>
      </c>
      <c r="D9" s="61" t="s">
        <v>24</v>
      </c>
      <c r="E9" s="49"/>
      <c r="F9" s="14">
        <v>25</v>
      </c>
      <c r="G9" s="19">
        <f t="shared" si="0"/>
        <v>11661.591930125314</v>
      </c>
      <c r="H9" s="19">
        <f>G9*EXPLICATION!$C$15</f>
        <v>524.77163685563914</v>
      </c>
      <c r="I9" s="9">
        <f>G9*EXPLICATION!$D$15</f>
        <v>2728.8125116493238</v>
      </c>
      <c r="K9" s="18" t="s">
        <v>30</v>
      </c>
      <c r="L9" s="89">
        <v>0.05</v>
      </c>
      <c r="M9" s="60" t="s">
        <v>26</v>
      </c>
      <c r="N9" s="49"/>
      <c r="O9" s="104" t="s">
        <v>30</v>
      </c>
      <c r="P9" s="105">
        <f>L9</f>
        <v>0.05</v>
      </c>
      <c r="Q9" s="61" t="s">
        <v>26</v>
      </c>
    </row>
    <row r="10" spans="2:17" ht="15.75" thickBot="1" x14ac:dyDescent="0.3">
      <c r="B10" s="5" t="s">
        <v>14</v>
      </c>
      <c r="C10" s="91">
        <v>0.75</v>
      </c>
      <c r="D10" s="64" t="s">
        <v>27</v>
      </c>
      <c r="E10" s="49"/>
      <c r="F10" s="14">
        <v>30</v>
      </c>
      <c r="G10" s="19">
        <f t="shared" si="0"/>
        <v>13993.910316150375</v>
      </c>
      <c r="H10" s="19">
        <f>G10*EXPLICATION!$C$15</f>
        <v>629.72596422676691</v>
      </c>
      <c r="I10" s="9">
        <f>G10*EXPLICATION!$D$15</f>
        <v>3274.575013979188</v>
      </c>
      <c r="K10" s="58" t="s">
        <v>25</v>
      </c>
      <c r="L10" s="90">
        <v>24</v>
      </c>
      <c r="M10" s="61" t="s">
        <v>23</v>
      </c>
      <c r="N10" s="49"/>
      <c r="O10" s="106" t="s">
        <v>25</v>
      </c>
      <c r="P10" s="105">
        <f>L10</f>
        <v>24</v>
      </c>
      <c r="Q10" s="61" t="s">
        <v>23</v>
      </c>
    </row>
    <row r="11" spans="2:17" x14ac:dyDescent="0.25">
      <c r="B11" s="98"/>
      <c r="C11" s="49"/>
      <c r="D11" s="49"/>
      <c r="E11" s="49"/>
      <c r="F11" s="14">
        <v>35</v>
      </c>
      <c r="G11" s="19">
        <f t="shared" si="0"/>
        <v>16326.228702175433</v>
      </c>
      <c r="H11" s="19">
        <f>G11*EXPLICATION!$C$15</f>
        <v>734.68029159789444</v>
      </c>
      <c r="I11" s="9">
        <f>G11*EXPLICATION!$D$15</f>
        <v>3820.3375163090514</v>
      </c>
      <c r="K11" s="58" t="s">
        <v>25</v>
      </c>
      <c r="L11" s="90">
        <v>232</v>
      </c>
      <c r="M11" s="61" t="s">
        <v>24</v>
      </c>
      <c r="N11" s="49"/>
      <c r="O11" s="106" t="s">
        <v>25</v>
      </c>
      <c r="P11" s="105">
        <f>L11</f>
        <v>232</v>
      </c>
      <c r="Q11" s="61" t="s">
        <v>24</v>
      </c>
    </row>
    <row r="12" spans="2:17" ht="15.75" thickBot="1" x14ac:dyDescent="0.3">
      <c r="B12" s="100"/>
      <c r="C12" s="45"/>
      <c r="D12" s="45"/>
      <c r="E12" s="45"/>
      <c r="F12" s="14">
        <v>40</v>
      </c>
      <c r="G12" s="19">
        <f t="shared" si="0"/>
        <v>18658.547088200499</v>
      </c>
      <c r="H12" s="19">
        <f>G12*EXPLICATION!$C$15</f>
        <v>839.63461896902243</v>
      </c>
      <c r="I12" s="9">
        <f>G12*EXPLICATION!$D$15</f>
        <v>4366.1000186389174</v>
      </c>
      <c r="K12" s="5" t="s">
        <v>14</v>
      </c>
      <c r="L12" s="103">
        <v>0.75</v>
      </c>
      <c r="M12" s="64" t="s">
        <v>27</v>
      </c>
      <c r="N12" s="49"/>
      <c r="O12" s="104" t="s">
        <v>14</v>
      </c>
      <c r="P12" s="105">
        <f>L12</f>
        <v>0.75</v>
      </c>
      <c r="Q12" s="132" t="s">
        <v>27</v>
      </c>
    </row>
    <row r="13" spans="2:17" ht="15.75" thickBot="1" x14ac:dyDescent="0.3">
      <c r="B13" s="98"/>
      <c r="C13" s="49"/>
      <c r="D13" s="49"/>
      <c r="E13" s="49"/>
      <c r="F13" s="14">
        <v>45</v>
      </c>
      <c r="G13" s="19">
        <f t="shared" si="0"/>
        <v>20990.865474225568</v>
      </c>
      <c r="H13" s="19">
        <f>G13*EXPLICATION!$C$15</f>
        <v>944.58894634015053</v>
      </c>
      <c r="I13" s="9">
        <f>G13*EXPLICATION!$D$15</f>
        <v>4911.8625209687834</v>
      </c>
      <c r="K13" s="98"/>
      <c r="L13" s="49"/>
      <c r="M13" s="49"/>
      <c r="N13" s="44"/>
      <c r="O13" s="49"/>
      <c r="P13" s="49"/>
      <c r="Q13" s="99"/>
    </row>
    <row r="14" spans="2:17" s="4" customFormat="1" ht="15.75" thickBot="1" x14ac:dyDescent="0.3">
      <c r="B14" s="100"/>
      <c r="C14" s="44"/>
      <c r="D14" s="44"/>
      <c r="E14" s="44"/>
      <c r="F14" s="14">
        <v>50</v>
      </c>
      <c r="G14" s="19">
        <f t="shared" si="0"/>
        <v>23323.183860250629</v>
      </c>
      <c r="H14" s="19">
        <f>G14*EXPLICATION!$C$15</f>
        <v>1049.5432737112783</v>
      </c>
      <c r="I14" s="9">
        <f>G14*EXPLICATION!$D$15</f>
        <v>5457.6250232986476</v>
      </c>
      <c r="K14" s="67" t="s">
        <v>31</v>
      </c>
      <c r="L14" s="92">
        <v>15</v>
      </c>
      <c r="M14" s="68" t="s">
        <v>26</v>
      </c>
      <c r="N14" s="44"/>
      <c r="O14" s="67" t="s">
        <v>31</v>
      </c>
      <c r="P14" s="107">
        <f>L14</f>
        <v>15</v>
      </c>
      <c r="Q14" s="68" t="s">
        <v>26</v>
      </c>
    </row>
    <row r="15" spans="2:17" s="4" customFormat="1" ht="15.75" thickBot="1" x14ac:dyDescent="0.3">
      <c r="B15" s="100"/>
      <c r="C15" s="44"/>
      <c r="D15" s="44"/>
      <c r="E15" s="44"/>
      <c r="F15" s="14">
        <v>55</v>
      </c>
      <c r="G15" s="19">
        <f t="shared" si="0"/>
        <v>25655.50224627569</v>
      </c>
      <c r="H15" s="19">
        <f>G15*EXPLICATION!$C$15</f>
        <v>1154.4976010824059</v>
      </c>
      <c r="I15" s="9">
        <f>G15*EXPLICATION!$D$15</f>
        <v>6003.3875256285119</v>
      </c>
      <c r="K15" s="98"/>
      <c r="L15" s="49"/>
      <c r="M15" s="49"/>
      <c r="N15" s="49"/>
      <c r="O15" s="49"/>
      <c r="P15" s="49"/>
      <c r="Q15" s="99"/>
    </row>
    <row r="16" spans="2:17" x14ac:dyDescent="0.25">
      <c r="B16" s="98"/>
      <c r="C16" s="49"/>
      <c r="D16" s="49"/>
      <c r="E16" s="49"/>
      <c r="F16" s="14">
        <v>60</v>
      </c>
      <c r="G16" s="19">
        <f t="shared" si="0"/>
        <v>27987.820632300751</v>
      </c>
      <c r="H16" s="19">
        <f>G16*EXPLICATION!$C$15</f>
        <v>1259.4519284535338</v>
      </c>
      <c r="I16" s="9">
        <f>G16*EXPLICATION!$D$15</f>
        <v>6549.1500279583761</v>
      </c>
      <c r="K16" s="22" t="str">
        <f>ECLAIRAGE!P12</f>
        <v>Consommation</v>
      </c>
      <c r="L16" s="65">
        <f>((PI()*$L14*$L$9)*10*($L$6-$L$7)*$L$10*$L$11*10^-3)/$L$12</f>
        <v>6996.9551580751877</v>
      </c>
      <c r="M16" s="36" t="str">
        <f>ECLAIRAGE!R12</f>
        <v>kWh</v>
      </c>
      <c r="N16" s="49"/>
      <c r="O16" s="22" t="str">
        <f>K16</f>
        <v>Consommation</v>
      </c>
      <c r="P16" s="65">
        <f>((PI()*$P14*$P$9)*10*($P$6-$P$7)*$P$10*$P$11*10^-3)/$P$12</f>
        <v>1749.2387895187969</v>
      </c>
      <c r="Q16" s="36" t="str">
        <f>M16</f>
        <v>kWh</v>
      </c>
    </row>
    <row r="17" spans="2:17" x14ac:dyDescent="0.25">
      <c r="B17" s="98"/>
      <c r="C17" s="49"/>
      <c r="D17" s="49"/>
      <c r="E17" s="49"/>
      <c r="F17" s="14">
        <v>65</v>
      </c>
      <c r="G17" s="19">
        <f t="shared" si="0"/>
        <v>30320.139018325815</v>
      </c>
      <c r="H17" s="19">
        <f>G17*EXPLICATION!$C$15</f>
        <v>1364.4062558246617</v>
      </c>
      <c r="I17" s="9">
        <f>G17*EXPLICATION!$D$15</f>
        <v>7094.9125302882412</v>
      </c>
      <c r="K17" s="13" t="str">
        <f>ECLAIRAGE!P13</f>
        <v>Coût</v>
      </c>
      <c r="L17" s="54">
        <f>L16*EXPLICATION!$C$15</f>
        <v>314.86298211338345</v>
      </c>
      <c r="M17" s="37" t="str">
        <f>ECLAIRAGE!R13</f>
        <v>€HT</v>
      </c>
      <c r="N17" s="49"/>
      <c r="O17" s="13" t="str">
        <f>K17</f>
        <v>Coût</v>
      </c>
      <c r="P17" s="54">
        <f>P16*EXPLICATION!$C$15</f>
        <v>78.715745528345863</v>
      </c>
      <c r="Q17" s="37" t="str">
        <f>M17</f>
        <v>€HT</v>
      </c>
    </row>
    <row r="18" spans="2:17" ht="15.75" thickBot="1" x14ac:dyDescent="0.3">
      <c r="B18" s="98"/>
      <c r="C18" s="49"/>
      <c r="D18" s="49"/>
      <c r="E18" s="49"/>
      <c r="F18" s="14">
        <v>70</v>
      </c>
      <c r="G18" s="19">
        <f t="shared" si="0"/>
        <v>32652.457404350866</v>
      </c>
      <c r="H18" s="19">
        <f>G18*EXPLICATION!$C$15</f>
        <v>1469.3605831957889</v>
      </c>
      <c r="I18" s="9">
        <f>G18*EXPLICATION!$D$15</f>
        <v>7640.6750326181027</v>
      </c>
      <c r="K18" s="23" t="str">
        <f>ECLAIRAGE!P14</f>
        <v>CO2</v>
      </c>
      <c r="L18" s="66">
        <f>L16*EXPLICATION!$D$15</f>
        <v>1637.287506989594</v>
      </c>
      <c r="M18" s="11" t="str">
        <f>ECLAIRAGE!R14</f>
        <v>kgCO2</v>
      </c>
      <c r="N18" s="49"/>
      <c r="O18" s="23" t="str">
        <f>K18</f>
        <v>CO2</v>
      </c>
      <c r="P18" s="66">
        <f>P16*EXPLICATION!$D$15</f>
        <v>409.32187674739851</v>
      </c>
      <c r="Q18" s="11" t="str">
        <f>M18</f>
        <v>kgCO2</v>
      </c>
    </row>
    <row r="19" spans="2:17" ht="15.75" thickBot="1" x14ac:dyDescent="0.3">
      <c r="B19" s="98"/>
      <c r="C19" s="49"/>
      <c r="D19" s="49"/>
      <c r="E19" s="49"/>
      <c r="F19" s="14">
        <v>75</v>
      </c>
      <c r="G19" s="19">
        <f t="shared" si="0"/>
        <v>34984.775790375941</v>
      </c>
      <c r="H19" s="19">
        <f>G19*EXPLICATION!$C$15</f>
        <v>1574.3149105669172</v>
      </c>
      <c r="I19" s="9">
        <f>G19*EXPLICATION!$D$15</f>
        <v>8186.4375349479706</v>
      </c>
      <c r="K19" s="98"/>
      <c r="L19" s="49"/>
      <c r="M19" s="49"/>
      <c r="N19" s="49"/>
      <c r="O19" s="49"/>
      <c r="P19" s="49"/>
      <c r="Q19" s="99"/>
    </row>
    <row r="20" spans="2:17" ht="15.75" thickBot="1" x14ac:dyDescent="0.3">
      <c r="B20" s="98"/>
      <c r="C20" s="49"/>
      <c r="D20" s="49"/>
      <c r="E20" s="49"/>
      <c r="F20" s="14">
        <v>80</v>
      </c>
      <c r="G20" s="19">
        <f t="shared" si="0"/>
        <v>37317.094176400999</v>
      </c>
      <c r="H20" s="19">
        <f>G20*EXPLICATION!$C$15</f>
        <v>1679.2692379380449</v>
      </c>
      <c r="I20" s="9">
        <f>G20*EXPLICATION!$D$15</f>
        <v>8732.2000372778348</v>
      </c>
      <c r="K20" s="161" t="s">
        <v>20</v>
      </c>
      <c r="L20" s="162"/>
      <c r="M20" s="163"/>
      <c r="N20" s="49"/>
      <c r="O20" s="49"/>
      <c r="P20" s="49"/>
      <c r="Q20" s="99"/>
    </row>
    <row r="21" spans="2:17" ht="15.75" thickBot="1" x14ac:dyDescent="0.3">
      <c r="B21" s="98"/>
      <c r="C21" s="49"/>
      <c r="D21" s="49"/>
      <c r="E21" s="49"/>
      <c r="F21" s="14">
        <v>85</v>
      </c>
      <c r="G21" s="19">
        <f t="shared" si="0"/>
        <v>39649.412562426063</v>
      </c>
      <c r="H21" s="19">
        <f>G21*EXPLICATION!$C$15</f>
        <v>1784.2235653091727</v>
      </c>
      <c r="I21" s="9">
        <f>G21*EXPLICATION!$D$15</f>
        <v>9277.962539607699</v>
      </c>
      <c r="K21" s="98"/>
      <c r="L21" s="49"/>
      <c r="M21" s="49"/>
      <c r="N21" s="49"/>
      <c r="O21" s="49"/>
      <c r="P21" s="49"/>
      <c r="Q21" s="99"/>
    </row>
    <row r="22" spans="2:17" x14ac:dyDescent="0.25">
      <c r="B22" s="98"/>
      <c r="C22" s="49"/>
      <c r="D22" s="49"/>
      <c r="E22" s="49"/>
      <c r="F22" s="14">
        <v>90</v>
      </c>
      <c r="G22" s="19">
        <f t="shared" si="0"/>
        <v>41981.730948451135</v>
      </c>
      <c r="H22" s="19">
        <f>G22*EXPLICATION!$C$15</f>
        <v>1889.1778926803011</v>
      </c>
      <c r="I22" s="9">
        <f>G22*EXPLICATION!$D$15</f>
        <v>9823.7250419375669</v>
      </c>
      <c r="K22" s="22" t="str">
        <f>K16</f>
        <v>Consommation</v>
      </c>
      <c r="L22" s="65">
        <f>L16-P16</f>
        <v>5247.716368556391</v>
      </c>
      <c r="M22" s="36" t="str">
        <f>M16</f>
        <v>kWh</v>
      </c>
      <c r="N22" s="49"/>
      <c r="O22" s="49"/>
      <c r="P22" s="49"/>
      <c r="Q22" s="99"/>
    </row>
    <row r="23" spans="2:17" x14ac:dyDescent="0.25">
      <c r="B23" s="98"/>
      <c r="C23" s="49"/>
      <c r="D23" s="49"/>
      <c r="E23" s="49"/>
      <c r="F23" s="14">
        <v>95</v>
      </c>
      <c r="G23" s="19">
        <f t="shared" si="0"/>
        <v>44314.049334476185</v>
      </c>
      <c r="H23" s="19">
        <f>G23*EXPLICATION!$C$15</f>
        <v>1994.1322200514282</v>
      </c>
      <c r="I23" s="9">
        <f>G23*EXPLICATION!$D$15</f>
        <v>10369.487544267427</v>
      </c>
      <c r="K23" s="13" t="str">
        <f>K17</f>
        <v>Coût</v>
      </c>
      <c r="L23" s="54">
        <f>L17-P17</f>
        <v>236.1472365850376</v>
      </c>
      <c r="M23" s="37" t="str">
        <f>M17</f>
        <v>€HT</v>
      </c>
      <c r="N23" s="49"/>
      <c r="O23" s="49"/>
      <c r="P23" s="49"/>
      <c r="Q23" s="99"/>
    </row>
    <row r="24" spans="2:17" ht="15.75" thickBot="1" x14ac:dyDescent="0.3">
      <c r="B24" s="101"/>
      <c r="C24" s="102"/>
      <c r="D24" s="102"/>
      <c r="E24" s="102"/>
      <c r="F24" s="5">
        <v>100</v>
      </c>
      <c r="G24" s="21">
        <f t="shared" si="0"/>
        <v>46646.367720501257</v>
      </c>
      <c r="H24" s="21">
        <f>G24*EXPLICATION!$C$15</f>
        <v>2099.0865474225566</v>
      </c>
      <c r="I24" s="10">
        <f>G24*EXPLICATION!$D$15</f>
        <v>10915.250046597295</v>
      </c>
      <c r="K24" s="23" t="str">
        <f>K18</f>
        <v>CO2</v>
      </c>
      <c r="L24" s="66">
        <f>L18-P18</f>
        <v>1227.9656302421954</v>
      </c>
      <c r="M24" s="11" t="str">
        <f>M18</f>
        <v>kgCO2</v>
      </c>
      <c r="N24" s="102"/>
      <c r="O24" s="102"/>
      <c r="P24" s="102"/>
      <c r="Q24" s="133"/>
    </row>
  </sheetData>
  <mergeCells count="5">
    <mergeCell ref="K20:M20"/>
    <mergeCell ref="B2:I2"/>
    <mergeCell ref="K4:M4"/>
    <mergeCell ref="O4:Q4"/>
    <mergeCell ref="K2:Q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5"/>
  <sheetViews>
    <sheetView workbookViewId="0">
      <selection activeCell="C13" sqref="C13"/>
    </sheetView>
  </sheetViews>
  <sheetFormatPr baseColWidth="10" defaultRowHeight="15" x14ac:dyDescent="0.25"/>
  <cols>
    <col min="1" max="1" width="3.85546875" style="2" customWidth="1"/>
    <col min="2" max="2" width="20.42578125" style="2" customWidth="1"/>
    <col min="3" max="4" width="11.42578125" style="2"/>
    <col min="5" max="5" width="4.5703125" style="2" customWidth="1"/>
    <col min="6" max="6" width="9.140625" style="2" customWidth="1"/>
    <col min="7" max="7" width="14.5703125" style="2" customWidth="1"/>
    <col min="8" max="9" width="12.7109375" style="2" customWidth="1"/>
    <col min="10" max="10" width="4.28515625" style="2" customWidth="1"/>
    <col min="11" max="11" width="25.28515625" style="2" customWidth="1"/>
    <col min="12" max="16384" width="11.42578125" style="2"/>
  </cols>
  <sheetData>
    <row r="1" spans="2:13" ht="15.75" thickBot="1" x14ac:dyDescent="0.3"/>
    <row r="2" spans="2:13" ht="15.75" thickBot="1" x14ac:dyDescent="0.3">
      <c r="B2" s="158" t="s">
        <v>72</v>
      </c>
      <c r="C2" s="159"/>
      <c r="D2" s="159"/>
      <c r="E2" s="159"/>
      <c r="F2" s="159"/>
      <c r="G2" s="159"/>
      <c r="H2" s="159"/>
      <c r="I2" s="160"/>
      <c r="K2" s="158" t="s">
        <v>71</v>
      </c>
      <c r="L2" s="159"/>
      <c r="M2" s="160"/>
    </row>
    <row r="3" spans="2:13" ht="15.75" thickBot="1" x14ac:dyDescent="0.3">
      <c r="B3" s="47"/>
      <c r="C3" s="16"/>
      <c r="D3" s="16"/>
      <c r="E3" s="16"/>
      <c r="F3" s="16"/>
      <c r="G3" s="16"/>
      <c r="H3" s="16"/>
      <c r="I3" s="46"/>
      <c r="K3" s="47"/>
      <c r="L3" s="16"/>
      <c r="M3" s="46"/>
    </row>
    <row r="4" spans="2:13" ht="15.75" thickBot="1" x14ac:dyDescent="0.3">
      <c r="B4" s="22" t="s">
        <v>11</v>
      </c>
      <c r="C4" s="84">
        <v>20</v>
      </c>
      <c r="D4" s="36" t="s">
        <v>13</v>
      </c>
      <c r="E4" s="16"/>
      <c r="F4" s="70" t="s">
        <v>2</v>
      </c>
      <c r="G4" s="71" t="s">
        <v>6</v>
      </c>
      <c r="H4" s="71" t="s">
        <v>8</v>
      </c>
      <c r="I4" s="72" t="s">
        <v>4</v>
      </c>
      <c r="K4" s="153" t="s">
        <v>67</v>
      </c>
      <c r="L4" s="154"/>
      <c r="M4" s="155"/>
    </row>
    <row r="5" spans="2:13" ht="15.75" thickBot="1" x14ac:dyDescent="0.3">
      <c r="B5" s="13" t="s">
        <v>19</v>
      </c>
      <c r="C5" s="86">
        <v>14</v>
      </c>
      <c r="D5" s="37" t="s">
        <v>32</v>
      </c>
      <c r="E5" s="16"/>
      <c r="F5" s="76" t="s">
        <v>12</v>
      </c>
      <c r="G5" s="77" t="s">
        <v>7</v>
      </c>
      <c r="H5" s="77" t="s">
        <v>9</v>
      </c>
      <c r="I5" s="78" t="s">
        <v>10</v>
      </c>
      <c r="K5" s="47"/>
      <c r="L5" s="16"/>
      <c r="M5" s="48"/>
    </row>
    <row r="6" spans="2:13" ht="15.75" thickBot="1" x14ac:dyDescent="0.3">
      <c r="B6" s="23" t="s">
        <v>19</v>
      </c>
      <c r="C6" s="85">
        <v>365</v>
      </c>
      <c r="D6" s="11" t="s">
        <v>24</v>
      </c>
      <c r="E6" s="16"/>
      <c r="F6" s="29">
        <v>1</v>
      </c>
      <c r="G6" s="6">
        <f t="shared" ref="G6:G35" si="0">F6*$C$4*$C$5*$C$6/1000</f>
        <v>102.2</v>
      </c>
      <c r="H6" s="6">
        <f>G6*EXPLICATION!$C$16</f>
        <v>13.286000000000001</v>
      </c>
      <c r="I6" s="30">
        <f>G6*EXPLICATION!$D$16</f>
        <v>8.5848000000000013</v>
      </c>
      <c r="K6" s="13" t="s">
        <v>18</v>
      </c>
      <c r="L6" s="86">
        <v>30</v>
      </c>
      <c r="M6" s="37" t="s">
        <v>16</v>
      </c>
    </row>
    <row r="7" spans="2:13" x14ac:dyDescent="0.25">
      <c r="B7" s="47"/>
      <c r="C7" s="16"/>
      <c r="D7" s="16"/>
      <c r="E7" s="16"/>
      <c r="F7" s="13">
        <v>2</v>
      </c>
      <c r="G7" s="6">
        <f t="shared" si="0"/>
        <v>204.4</v>
      </c>
      <c r="H7" s="6">
        <f>G7*EXPLICATION!$C$16</f>
        <v>26.572000000000003</v>
      </c>
      <c r="I7" s="30">
        <f>G7*EXPLICATION!$D$16</f>
        <v>17.169600000000003</v>
      </c>
      <c r="K7" s="13" t="s">
        <v>11</v>
      </c>
      <c r="L7" s="86">
        <v>20</v>
      </c>
      <c r="M7" s="37" t="s">
        <v>13</v>
      </c>
    </row>
    <row r="8" spans="2:13" x14ac:dyDescent="0.25">
      <c r="B8" s="47"/>
      <c r="C8" s="16"/>
      <c r="D8" s="16"/>
      <c r="E8" s="16"/>
      <c r="F8" s="13">
        <v>3</v>
      </c>
      <c r="G8" s="6">
        <f t="shared" si="0"/>
        <v>306.60000000000002</v>
      </c>
      <c r="H8" s="6">
        <f>G8*EXPLICATION!$C$16</f>
        <v>39.858000000000004</v>
      </c>
      <c r="I8" s="30">
        <f>G8*EXPLICATION!$D$16</f>
        <v>25.754400000000004</v>
      </c>
      <c r="K8" s="58" t="s">
        <v>25</v>
      </c>
      <c r="L8" s="86">
        <v>14</v>
      </c>
      <c r="M8" s="37" t="s">
        <v>32</v>
      </c>
    </row>
    <row r="9" spans="2:13" x14ac:dyDescent="0.25">
      <c r="B9" s="47"/>
      <c r="C9" s="16"/>
      <c r="D9" s="16"/>
      <c r="E9" s="16"/>
      <c r="F9" s="13">
        <v>4</v>
      </c>
      <c r="G9" s="6">
        <f t="shared" si="0"/>
        <v>408.8</v>
      </c>
      <c r="H9" s="6">
        <f>G9*EXPLICATION!$C$16</f>
        <v>53.144000000000005</v>
      </c>
      <c r="I9" s="30">
        <f>G9*EXPLICATION!$D$16</f>
        <v>34.339200000000005</v>
      </c>
      <c r="K9" s="58" t="s">
        <v>25</v>
      </c>
      <c r="L9" s="86">
        <v>365</v>
      </c>
      <c r="M9" s="37" t="s">
        <v>24</v>
      </c>
    </row>
    <row r="10" spans="2:13" x14ac:dyDescent="0.25">
      <c r="B10" s="47"/>
      <c r="C10" s="16"/>
      <c r="D10" s="16"/>
      <c r="E10" s="16"/>
      <c r="F10" s="13">
        <v>5</v>
      </c>
      <c r="G10" s="6">
        <f t="shared" si="0"/>
        <v>511</v>
      </c>
      <c r="H10" s="6">
        <f>G10*EXPLICATION!$C$16</f>
        <v>66.430000000000007</v>
      </c>
      <c r="I10" s="30">
        <f>G10*EXPLICATION!$D$16</f>
        <v>42.923999999999999</v>
      </c>
      <c r="K10" s="47"/>
      <c r="L10" s="16"/>
      <c r="M10" s="46"/>
    </row>
    <row r="11" spans="2:13" x14ac:dyDescent="0.25">
      <c r="B11" s="47"/>
      <c r="C11" s="16"/>
      <c r="D11" s="16"/>
      <c r="E11" s="16"/>
      <c r="F11" s="13">
        <v>6</v>
      </c>
      <c r="G11" s="6">
        <f t="shared" si="0"/>
        <v>613.20000000000005</v>
      </c>
      <c r="H11" s="6">
        <f>G11*EXPLICATION!$C$16</f>
        <v>79.716000000000008</v>
      </c>
      <c r="I11" s="30">
        <f>G11*EXPLICATION!$D$16</f>
        <v>51.508800000000008</v>
      </c>
      <c r="K11" s="13" t="str">
        <f>G4</f>
        <v>Consommation</v>
      </c>
      <c r="L11" s="54">
        <f>L7*L8*L9*L6/1000</f>
        <v>3066</v>
      </c>
      <c r="M11" s="37" t="str">
        <f>G5</f>
        <v>kWh</v>
      </c>
    </row>
    <row r="12" spans="2:13" x14ac:dyDescent="0.25">
      <c r="B12" s="47"/>
      <c r="C12" s="16"/>
      <c r="D12" s="16"/>
      <c r="E12" s="16"/>
      <c r="F12" s="13">
        <v>7</v>
      </c>
      <c r="G12" s="6">
        <f t="shared" si="0"/>
        <v>715.4</v>
      </c>
      <c r="H12" s="6">
        <f>G12*EXPLICATION!$C$16</f>
        <v>93.001999999999995</v>
      </c>
      <c r="I12" s="30">
        <f>G12*EXPLICATION!$D$16</f>
        <v>60.093600000000002</v>
      </c>
      <c r="K12" s="13" t="str">
        <f>H4</f>
        <v>Coût</v>
      </c>
      <c r="L12" s="54">
        <f>L11*EXPLICATION!C16</f>
        <v>398.58000000000004</v>
      </c>
      <c r="M12" s="37" t="str">
        <f>H5</f>
        <v>€HT</v>
      </c>
    </row>
    <row r="13" spans="2:13" ht="15.75" thickBot="1" x14ac:dyDescent="0.3">
      <c r="B13" s="47"/>
      <c r="C13" s="16"/>
      <c r="D13" s="16"/>
      <c r="E13" s="16"/>
      <c r="F13" s="13">
        <v>8</v>
      </c>
      <c r="G13" s="6">
        <f t="shared" si="0"/>
        <v>817.6</v>
      </c>
      <c r="H13" s="6">
        <f>G13*EXPLICATION!$C$16</f>
        <v>106.28800000000001</v>
      </c>
      <c r="I13" s="30">
        <f>G13*EXPLICATION!$D$16</f>
        <v>68.678400000000011</v>
      </c>
      <c r="K13" s="23" t="str">
        <f>I4</f>
        <v>CO2</v>
      </c>
      <c r="L13" s="66">
        <f>L11*EXPLICATION!D16</f>
        <v>257.54400000000004</v>
      </c>
      <c r="M13" s="11" t="str">
        <f>I5</f>
        <v>kgCO2</v>
      </c>
    </row>
    <row r="14" spans="2:13" ht="15.75" thickBot="1" x14ac:dyDescent="0.3">
      <c r="B14" s="47"/>
      <c r="C14" s="16"/>
      <c r="D14" s="16"/>
      <c r="E14" s="16"/>
      <c r="F14" s="13">
        <v>9</v>
      </c>
      <c r="G14" s="6">
        <f t="shared" si="0"/>
        <v>919.8</v>
      </c>
      <c r="H14" s="6">
        <f>G14*EXPLICATION!$C$16</f>
        <v>119.574</v>
      </c>
      <c r="I14" s="30">
        <f>G14*EXPLICATION!$D$16</f>
        <v>77.263199999999998</v>
      </c>
      <c r="K14" s="47"/>
      <c r="L14" s="16"/>
      <c r="M14" s="46"/>
    </row>
    <row r="15" spans="2:13" ht="15.75" thickBot="1" x14ac:dyDescent="0.3">
      <c r="B15" s="47"/>
      <c r="C15" s="16"/>
      <c r="D15" s="16"/>
      <c r="E15" s="16"/>
      <c r="F15" s="13">
        <v>10</v>
      </c>
      <c r="G15" s="6">
        <f t="shared" si="0"/>
        <v>1022</v>
      </c>
      <c r="H15" s="6">
        <f>G15*EXPLICATION!$C$16</f>
        <v>132.86000000000001</v>
      </c>
      <c r="I15" s="30">
        <f>G15*EXPLICATION!$D$16</f>
        <v>85.847999999999999</v>
      </c>
      <c r="K15" s="153" t="s">
        <v>66</v>
      </c>
      <c r="L15" s="154"/>
      <c r="M15" s="155"/>
    </row>
    <row r="16" spans="2:13" x14ac:dyDescent="0.25">
      <c r="B16" s="47"/>
      <c r="C16" s="16"/>
      <c r="D16" s="16"/>
      <c r="E16" s="16"/>
      <c r="F16" s="13">
        <v>11</v>
      </c>
      <c r="G16" s="6">
        <f t="shared" si="0"/>
        <v>1124.2</v>
      </c>
      <c r="H16" s="6">
        <f>G16*EXPLICATION!$C$16</f>
        <v>146.14600000000002</v>
      </c>
      <c r="I16" s="30">
        <f>G16*EXPLICATION!$D$16</f>
        <v>94.432800000000015</v>
      </c>
      <c r="K16" s="47"/>
      <c r="L16" s="16"/>
      <c r="M16" s="48"/>
    </row>
    <row r="17" spans="2:13" x14ac:dyDescent="0.25">
      <c r="B17" s="47"/>
      <c r="C17" s="16"/>
      <c r="D17" s="16"/>
      <c r="E17" s="16"/>
      <c r="F17" s="13">
        <v>12</v>
      </c>
      <c r="G17" s="6">
        <f t="shared" si="0"/>
        <v>1226.4000000000001</v>
      </c>
      <c r="H17" s="6">
        <f>G17*EXPLICATION!$C$16</f>
        <v>159.43200000000002</v>
      </c>
      <c r="I17" s="30">
        <f>G17*EXPLICATION!$D$16</f>
        <v>103.01760000000002</v>
      </c>
      <c r="K17" s="13" t="s">
        <v>18</v>
      </c>
      <c r="L17" s="86">
        <v>10</v>
      </c>
      <c r="M17" s="37" t="s">
        <v>16</v>
      </c>
    </row>
    <row r="18" spans="2:13" x14ac:dyDescent="0.25">
      <c r="B18" s="47"/>
      <c r="C18" s="16"/>
      <c r="D18" s="16"/>
      <c r="E18" s="16"/>
      <c r="F18" s="13">
        <v>13</v>
      </c>
      <c r="G18" s="6">
        <f t="shared" si="0"/>
        <v>1328.6</v>
      </c>
      <c r="H18" s="6">
        <f>G18*EXPLICATION!$C$16</f>
        <v>172.71799999999999</v>
      </c>
      <c r="I18" s="30">
        <f>G18*EXPLICATION!$D$16</f>
        <v>111.6024</v>
      </c>
      <c r="K18" s="13" t="s">
        <v>11</v>
      </c>
      <c r="L18" s="3">
        <f>L7</f>
        <v>20</v>
      </c>
      <c r="M18" s="37" t="s">
        <v>13</v>
      </c>
    </row>
    <row r="19" spans="2:13" x14ac:dyDescent="0.25">
      <c r="B19" s="47"/>
      <c r="C19" s="16"/>
      <c r="D19" s="16"/>
      <c r="E19" s="16"/>
      <c r="F19" s="13">
        <v>14</v>
      </c>
      <c r="G19" s="6">
        <f t="shared" si="0"/>
        <v>1430.8</v>
      </c>
      <c r="H19" s="6">
        <f>G19*EXPLICATION!$C$16</f>
        <v>186.00399999999999</v>
      </c>
      <c r="I19" s="30">
        <f>G19*EXPLICATION!$D$16</f>
        <v>120.1872</v>
      </c>
      <c r="K19" s="58" t="s">
        <v>25</v>
      </c>
      <c r="L19" s="86">
        <v>14</v>
      </c>
      <c r="M19" s="37" t="s">
        <v>32</v>
      </c>
    </row>
    <row r="20" spans="2:13" x14ac:dyDescent="0.25">
      <c r="B20" s="47"/>
      <c r="C20" s="16"/>
      <c r="D20" s="16"/>
      <c r="E20" s="16"/>
      <c r="F20" s="13">
        <v>15</v>
      </c>
      <c r="G20" s="6">
        <f t="shared" si="0"/>
        <v>1533</v>
      </c>
      <c r="H20" s="6">
        <f>G20*EXPLICATION!$C$16</f>
        <v>199.29000000000002</v>
      </c>
      <c r="I20" s="30">
        <f>G20*EXPLICATION!$D$16</f>
        <v>128.77200000000002</v>
      </c>
      <c r="K20" s="58" t="s">
        <v>25</v>
      </c>
      <c r="L20" s="3">
        <f>L9</f>
        <v>365</v>
      </c>
      <c r="M20" s="37" t="s">
        <v>24</v>
      </c>
    </row>
    <row r="21" spans="2:13" x14ac:dyDescent="0.25">
      <c r="B21" s="47"/>
      <c r="C21" s="16"/>
      <c r="D21" s="16"/>
      <c r="E21" s="16"/>
      <c r="F21" s="13">
        <v>16</v>
      </c>
      <c r="G21" s="6">
        <f t="shared" si="0"/>
        <v>1635.2</v>
      </c>
      <c r="H21" s="6">
        <f>G21*EXPLICATION!$C$16</f>
        <v>212.57600000000002</v>
      </c>
      <c r="I21" s="30">
        <f>G21*EXPLICATION!$D$16</f>
        <v>137.35680000000002</v>
      </c>
      <c r="K21" s="47"/>
      <c r="L21" s="16"/>
      <c r="M21" s="46"/>
    </row>
    <row r="22" spans="2:13" x14ac:dyDescent="0.25">
      <c r="B22" s="47"/>
      <c r="C22" s="16"/>
      <c r="D22" s="16"/>
      <c r="E22" s="16"/>
      <c r="F22" s="13">
        <v>17</v>
      </c>
      <c r="G22" s="6">
        <f t="shared" si="0"/>
        <v>1737.4</v>
      </c>
      <c r="H22" s="6">
        <f>G22*EXPLICATION!$C$16</f>
        <v>225.86200000000002</v>
      </c>
      <c r="I22" s="30">
        <f>G22*EXPLICATION!$D$16</f>
        <v>145.94160000000002</v>
      </c>
      <c r="K22" s="13" t="str">
        <f>K11</f>
        <v>Consommation</v>
      </c>
      <c r="L22" s="54">
        <f>L18*L19*L20*L17/1000</f>
        <v>1022</v>
      </c>
      <c r="M22" s="37" t="str">
        <f>M11</f>
        <v>kWh</v>
      </c>
    </row>
    <row r="23" spans="2:13" x14ac:dyDescent="0.25">
      <c r="B23" s="47"/>
      <c r="C23" s="16"/>
      <c r="D23" s="16"/>
      <c r="E23" s="16"/>
      <c r="F23" s="13">
        <v>18</v>
      </c>
      <c r="G23" s="6">
        <f t="shared" si="0"/>
        <v>1839.6</v>
      </c>
      <c r="H23" s="6">
        <f>G23*EXPLICATION!$C$16</f>
        <v>239.148</v>
      </c>
      <c r="I23" s="30">
        <f>G23*EXPLICATION!$D$16</f>
        <v>154.5264</v>
      </c>
      <c r="K23" s="13" t="str">
        <f t="shared" ref="K23:K24" si="1">K12</f>
        <v>Coût</v>
      </c>
      <c r="L23" s="54">
        <f>L22*EXPLICATION!C16</f>
        <v>132.86000000000001</v>
      </c>
      <c r="M23" s="37" t="str">
        <f>M12</f>
        <v>€HT</v>
      </c>
    </row>
    <row r="24" spans="2:13" ht="15.75" thickBot="1" x14ac:dyDescent="0.3">
      <c r="B24" s="47"/>
      <c r="C24" s="16"/>
      <c r="D24" s="16"/>
      <c r="E24" s="16"/>
      <c r="F24" s="13">
        <v>19</v>
      </c>
      <c r="G24" s="6">
        <f t="shared" si="0"/>
        <v>1941.8</v>
      </c>
      <c r="H24" s="6">
        <f>G24*EXPLICATION!$C$16</f>
        <v>252.434</v>
      </c>
      <c r="I24" s="30">
        <f>G24*EXPLICATION!$D$16</f>
        <v>163.1112</v>
      </c>
      <c r="K24" s="23" t="str">
        <f t="shared" si="1"/>
        <v>CO2</v>
      </c>
      <c r="L24" s="66">
        <f>L22*EXPLICATION!D16</f>
        <v>85.847999999999999</v>
      </c>
      <c r="M24" s="11" t="str">
        <f>M13</f>
        <v>kgCO2</v>
      </c>
    </row>
    <row r="25" spans="2:13" ht="15.75" thickBot="1" x14ac:dyDescent="0.3">
      <c r="B25" s="47"/>
      <c r="C25" s="16"/>
      <c r="D25" s="16"/>
      <c r="E25" s="16"/>
      <c r="F25" s="13">
        <v>20</v>
      </c>
      <c r="G25" s="6">
        <f t="shared" si="0"/>
        <v>2044</v>
      </c>
      <c r="H25" s="6">
        <f>G25*EXPLICATION!$C$16</f>
        <v>265.72000000000003</v>
      </c>
      <c r="I25" s="30">
        <f>G25*EXPLICATION!$D$16</f>
        <v>171.696</v>
      </c>
      <c r="K25" s="47"/>
      <c r="L25" s="16"/>
      <c r="M25" s="46"/>
    </row>
    <row r="26" spans="2:13" ht="15.75" thickBot="1" x14ac:dyDescent="0.3">
      <c r="B26" s="47"/>
      <c r="C26" s="16"/>
      <c r="D26" s="16"/>
      <c r="E26" s="16"/>
      <c r="F26" s="13">
        <v>21</v>
      </c>
      <c r="G26" s="6">
        <f t="shared" si="0"/>
        <v>2146.1999999999998</v>
      </c>
      <c r="H26" s="6">
        <f>G26*EXPLICATION!$C$16</f>
        <v>279.00599999999997</v>
      </c>
      <c r="I26" s="30">
        <f>G26*EXPLICATION!$D$16</f>
        <v>180.2808</v>
      </c>
      <c r="K26" s="167" t="s">
        <v>20</v>
      </c>
      <c r="L26" s="168"/>
      <c r="M26" s="169"/>
    </row>
    <row r="27" spans="2:13" x14ac:dyDescent="0.25">
      <c r="B27" s="47"/>
      <c r="C27" s="16"/>
      <c r="D27" s="16"/>
      <c r="E27" s="16"/>
      <c r="F27" s="13">
        <v>22</v>
      </c>
      <c r="G27" s="6">
        <f t="shared" si="0"/>
        <v>2248.4</v>
      </c>
      <c r="H27" s="6">
        <f>G27*EXPLICATION!$C$16</f>
        <v>292.29200000000003</v>
      </c>
      <c r="I27" s="30">
        <f>G27*EXPLICATION!$D$16</f>
        <v>188.86560000000003</v>
      </c>
      <c r="K27" s="22" t="str">
        <f>K22</f>
        <v>Consommation</v>
      </c>
      <c r="L27" s="65">
        <f>L11-L22</f>
        <v>2044</v>
      </c>
      <c r="M27" s="36" t="str">
        <f>M22</f>
        <v>kWh</v>
      </c>
    </row>
    <row r="28" spans="2:13" x14ac:dyDescent="0.25">
      <c r="B28" s="47"/>
      <c r="C28" s="16"/>
      <c r="D28" s="16"/>
      <c r="E28" s="16"/>
      <c r="F28" s="13">
        <v>23</v>
      </c>
      <c r="G28" s="6">
        <f t="shared" si="0"/>
        <v>2350.6</v>
      </c>
      <c r="H28" s="6">
        <f>G28*EXPLICATION!$C$16</f>
        <v>305.57799999999997</v>
      </c>
      <c r="I28" s="30">
        <f>G28*EXPLICATION!$D$16</f>
        <v>197.4504</v>
      </c>
      <c r="K28" s="13" t="str">
        <f>K23</f>
        <v>Coût</v>
      </c>
      <c r="L28" s="54">
        <f>L12-L23</f>
        <v>265.72000000000003</v>
      </c>
      <c r="M28" s="37" t="str">
        <f>M23</f>
        <v>€HT</v>
      </c>
    </row>
    <row r="29" spans="2:13" ht="15.75" thickBot="1" x14ac:dyDescent="0.3">
      <c r="B29" s="47"/>
      <c r="C29" s="16"/>
      <c r="D29" s="16"/>
      <c r="E29" s="16"/>
      <c r="F29" s="13">
        <v>24</v>
      </c>
      <c r="G29" s="6">
        <f t="shared" si="0"/>
        <v>2452.8000000000002</v>
      </c>
      <c r="H29" s="6">
        <f>G29*EXPLICATION!$C$16</f>
        <v>318.86400000000003</v>
      </c>
      <c r="I29" s="30">
        <f>G29*EXPLICATION!$D$16</f>
        <v>206.03520000000003</v>
      </c>
      <c r="K29" s="23" t="str">
        <f>K24</f>
        <v>CO2</v>
      </c>
      <c r="L29" s="66">
        <f>L13-L24</f>
        <v>171.69600000000003</v>
      </c>
      <c r="M29" s="11" t="str">
        <f>M24</f>
        <v>kgCO2</v>
      </c>
    </row>
    <row r="30" spans="2:13" x14ac:dyDescent="0.25">
      <c r="B30" s="47"/>
      <c r="C30" s="16"/>
      <c r="D30" s="16"/>
      <c r="E30" s="16"/>
      <c r="F30" s="13">
        <v>25</v>
      </c>
      <c r="G30" s="6">
        <f t="shared" si="0"/>
        <v>2555</v>
      </c>
      <c r="H30" s="6">
        <f>G30*EXPLICATION!$C$16</f>
        <v>332.15000000000003</v>
      </c>
      <c r="I30" s="30">
        <f>G30*EXPLICATION!$D$16</f>
        <v>214.62</v>
      </c>
    </row>
    <row r="31" spans="2:13" x14ac:dyDescent="0.25">
      <c r="B31" s="47"/>
      <c r="C31" s="16"/>
      <c r="D31" s="16"/>
      <c r="E31" s="16"/>
      <c r="F31" s="13">
        <v>26</v>
      </c>
      <c r="G31" s="6">
        <f t="shared" si="0"/>
        <v>2657.2</v>
      </c>
      <c r="H31" s="6">
        <f>G31*EXPLICATION!$C$16</f>
        <v>345.43599999999998</v>
      </c>
      <c r="I31" s="30">
        <f>G31*EXPLICATION!$D$16</f>
        <v>223.20480000000001</v>
      </c>
    </row>
    <row r="32" spans="2:13" x14ac:dyDescent="0.25">
      <c r="B32" s="47"/>
      <c r="C32" s="16"/>
      <c r="D32" s="16"/>
      <c r="E32" s="16"/>
      <c r="F32" s="13">
        <v>27</v>
      </c>
      <c r="G32" s="6">
        <f t="shared" si="0"/>
        <v>2759.4</v>
      </c>
      <c r="H32" s="6">
        <f>G32*EXPLICATION!$C$16</f>
        <v>358.72200000000004</v>
      </c>
      <c r="I32" s="30">
        <f>G32*EXPLICATION!$D$16</f>
        <v>231.78960000000004</v>
      </c>
    </row>
    <row r="33" spans="2:9" x14ac:dyDescent="0.25">
      <c r="B33" s="47"/>
      <c r="C33" s="16"/>
      <c r="D33" s="16"/>
      <c r="E33" s="16"/>
      <c r="F33" s="13">
        <v>28</v>
      </c>
      <c r="G33" s="6">
        <f t="shared" si="0"/>
        <v>2861.6</v>
      </c>
      <c r="H33" s="6">
        <f>G33*EXPLICATION!$C$16</f>
        <v>372.00799999999998</v>
      </c>
      <c r="I33" s="30">
        <f>G33*EXPLICATION!$D$16</f>
        <v>240.37440000000001</v>
      </c>
    </row>
    <row r="34" spans="2:9" x14ac:dyDescent="0.25">
      <c r="B34" s="47"/>
      <c r="C34" s="16"/>
      <c r="D34" s="16"/>
      <c r="E34" s="16"/>
      <c r="F34" s="13">
        <v>29</v>
      </c>
      <c r="G34" s="6">
        <f t="shared" si="0"/>
        <v>2963.8</v>
      </c>
      <c r="H34" s="6">
        <f>G34*EXPLICATION!$C$16</f>
        <v>385.29400000000004</v>
      </c>
      <c r="I34" s="30">
        <f>G34*EXPLICATION!$D$16</f>
        <v>248.95920000000004</v>
      </c>
    </row>
    <row r="35" spans="2:9" ht="15.75" thickBot="1" x14ac:dyDescent="0.3">
      <c r="B35" s="96"/>
      <c r="C35" s="97"/>
      <c r="D35" s="97"/>
      <c r="E35" s="97"/>
      <c r="F35" s="23">
        <v>30</v>
      </c>
      <c r="G35" s="31">
        <f t="shared" si="0"/>
        <v>3066</v>
      </c>
      <c r="H35" s="31">
        <f>G35*EXPLICATION!$C$16</f>
        <v>398.58000000000004</v>
      </c>
      <c r="I35" s="32">
        <f>G35*EXPLICATION!$D$16</f>
        <v>257.54400000000004</v>
      </c>
    </row>
  </sheetData>
  <mergeCells count="5">
    <mergeCell ref="B2:I2"/>
    <mergeCell ref="K4:M4"/>
    <mergeCell ref="K15:M15"/>
    <mergeCell ref="K26:M26"/>
    <mergeCell ref="K2:M2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34"/>
  <sheetViews>
    <sheetView topLeftCell="B1" workbookViewId="0">
      <selection activeCell="C15" sqref="C15"/>
    </sheetView>
  </sheetViews>
  <sheetFormatPr baseColWidth="10" defaultRowHeight="15" x14ac:dyDescent="0.25"/>
  <cols>
    <col min="1" max="1" width="5.5703125" style="2" customWidth="1"/>
    <col min="2" max="2" width="13.140625" style="2" customWidth="1"/>
    <col min="3" max="3" width="8.42578125" style="2" customWidth="1"/>
    <col min="4" max="4" width="9.28515625" style="2" customWidth="1"/>
    <col min="5" max="5" width="2.7109375" style="2" customWidth="1"/>
    <col min="6" max="6" width="10.7109375" style="2" customWidth="1"/>
    <col min="7" max="9" width="14.85546875" style="2" customWidth="1"/>
    <col min="10" max="10" width="3.28515625" style="2" customWidth="1"/>
    <col min="11" max="11" width="10.7109375" style="2" customWidth="1"/>
    <col min="12" max="14" width="14.85546875" style="2" customWidth="1"/>
    <col min="15" max="15" width="3.42578125" style="2" customWidth="1"/>
    <col min="16" max="16" width="10.7109375" style="2" customWidth="1"/>
    <col min="17" max="19" width="14.85546875" style="2" customWidth="1"/>
    <col min="20" max="20" width="6.28515625" style="2" customWidth="1"/>
    <col min="21" max="21" width="18.7109375" style="2" customWidth="1"/>
    <col min="22" max="23" width="10.28515625" style="2" customWidth="1"/>
    <col min="24" max="16384" width="11.42578125" style="2"/>
  </cols>
  <sheetData>
    <row r="1" spans="2:23" ht="15.75" thickBot="1" x14ac:dyDescent="0.3"/>
    <row r="2" spans="2:23" ht="15.75" thickBot="1" x14ac:dyDescent="0.3">
      <c r="B2" s="158" t="s">
        <v>72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60"/>
      <c r="U2" s="158" t="s">
        <v>71</v>
      </c>
      <c r="V2" s="159"/>
      <c r="W2" s="160"/>
    </row>
    <row r="3" spans="2:23" ht="15.75" thickBot="1" x14ac:dyDescent="0.3">
      <c r="B3" s="47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46"/>
      <c r="U3" s="47"/>
      <c r="V3" s="16"/>
      <c r="W3" s="46"/>
    </row>
    <row r="4" spans="2:23" ht="15.75" thickBot="1" x14ac:dyDescent="0.3">
      <c r="B4" s="22" t="s">
        <v>19</v>
      </c>
      <c r="C4" s="84">
        <v>24</v>
      </c>
      <c r="D4" s="57" t="s">
        <v>23</v>
      </c>
      <c r="E4" s="16"/>
      <c r="F4" s="70" t="s">
        <v>3</v>
      </c>
      <c r="G4" s="71" t="s">
        <v>6</v>
      </c>
      <c r="H4" s="71" t="s">
        <v>8</v>
      </c>
      <c r="I4" s="72" t="s">
        <v>4</v>
      </c>
      <c r="J4" s="134"/>
      <c r="K4" s="70" t="s">
        <v>3</v>
      </c>
      <c r="L4" s="71" t="s">
        <v>6</v>
      </c>
      <c r="M4" s="71" t="s">
        <v>8</v>
      </c>
      <c r="N4" s="72" t="s">
        <v>4</v>
      </c>
      <c r="O4" s="134"/>
      <c r="P4" s="70" t="s">
        <v>3</v>
      </c>
      <c r="Q4" s="71" t="s">
        <v>6</v>
      </c>
      <c r="R4" s="71" t="s">
        <v>8</v>
      </c>
      <c r="S4" s="72" t="s">
        <v>4</v>
      </c>
      <c r="U4" s="167" t="s">
        <v>21</v>
      </c>
      <c r="V4" s="168"/>
      <c r="W4" s="169"/>
    </row>
    <row r="5" spans="2:23" ht="15.75" thickBot="1" x14ac:dyDescent="0.3">
      <c r="B5" s="23" t="s">
        <v>19</v>
      </c>
      <c r="C5" s="85">
        <v>365</v>
      </c>
      <c r="D5" s="59" t="s">
        <v>24</v>
      </c>
      <c r="E5" s="16"/>
      <c r="F5" s="73" t="s">
        <v>13</v>
      </c>
      <c r="G5" s="74" t="s">
        <v>7</v>
      </c>
      <c r="H5" s="74" t="s">
        <v>9</v>
      </c>
      <c r="I5" s="75" t="s">
        <v>10</v>
      </c>
      <c r="J5" s="134"/>
      <c r="K5" s="73" t="s">
        <v>13</v>
      </c>
      <c r="L5" s="74" t="s">
        <v>7</v>
      </c>
      <c r="M5" s="74" t="s">
        <v>9</v>
      </c>
      <c r="N5" s="75" t="s">
        <v>10</v>
      </c>
      <c r="O5" s="134"/>
      <c r="P5" s="73" t="s">
        <v>13</v>
      </c>
      <c r="Q5" s="74" t="s">
        <v>7</v>
      </c>
      <c r="R5" s="74" t="s">
        <v>9</v>
      </c>
      <c r="S5" s="75" t="s">
        <v>10</v>
      </c>
      <c r="U5" s="79"/>
      <c r="V5" s="55"/>
      <c r="W5" s="80"/>
    </row>
    <row r="6" spans="2:23" x14ac:dyDescent="0.25">
      <c r="B6" s="47"/>
      <c r="C6" s="16"/>
      <c r="D6" s="16"/>
      <c r="E6" s="16"/>
      <c r="F6" s="22">
        <v>20</v>
      </c>
      <c r="G6" s="33">
        <f t="shared" ref="G6:G34" si="0">F6*$C$4*$C$5/1000</f>
        <v>175.2</v>
      </c>
      <c r="H6" s="33">
        <f>G6*EXPLICATION!$C$16</f>
        <v>22.776</v>
      </c>
      <c r="I6" s="34">
        <f>G6*EXPLICATION!$D$16</f>
        <v>14.716799999999999</v>
      </c>
      <c r="J6" s="16"/>
      <c r="K6" s="22">
        <v>330</v>
      </c>
      <c r="L6" s="33">
        <f t="shared" ref="L6:L34" si="1">K6*$C$4*$C$5/1000</f>
        <v>2890.8</v>
      </c>
      <c r="M6" s="33">
        <f>L6*EXPLICATION!$C$16</f>
        <v>375.80400000000003</v>
      </c>
      <c r="N6" s="34">
        <f>L6*EXPLICATION!$D$16</f>
        <v>242.82720000000003</v>
      </c>
      <c r="O6" s="16"/>
      <c r="P6" s="22">
        <v>630</v>
      </c>
      <c r="Q6" s="33">
        <f t="shared" ref="Q6:Q34" si="2">P6*$C$4*$C$5/1000</f>
        <v>5518.8</v>
      </c>
      <c r="R6" s="33">
        <f>Q6*EXPLICATION!$C$16</f>
        <v>717.44400000000007</v>
      </c>
      <c r="S6" s="34">
        <f>Q6*EXPLICATION!$D$16</f>
        <v>463.57920000000007</v>
      </c>
      <c r="U6" s="13" t="s">
        <v>2</v>
      </c>
      <c r="V6" s="86">
        <v>1</v>
      </c>
      <c r="W6" s="37" t="s">
        <v>16</v>
      </c>
    </row>
    <row r="7" spans="2:23" x14ac:dyDescent="0.25">
      <c r="B7" s="135"/>
      <c r="C7" s="17"/>
      <c r="D7" s="17"/>
      <c r="E7" s="16"/>
      <c r="F7" s="13">
        <f>F6+20</f>
        <v>40</v>
      </c>
      <c r="G7" s="43">
        <f t="shared" si="0"/>
        <v>350.4</v>
      </c>
      <c r="H7" s="43">
        <f>G7*EXPLICATION!$C$16</f>
        <v>45.552</v>
      </c>
      <c r="I7" s="56">
        <f>G7*EXPLICATION!$D$16</f>
        <v>29.433599999999998</v>
      </c>
      <c r="J7" s="16"/>
      <c r="K7" s="13">
        <f>K6+20</f>
        <v>350</v>
      </c>
      <c r="L7" s="43">
        <f t="shared" si="1"/>
        <v>3066</v>
      </c>
      <c r="M7" s="43">
        <f>L7*EXPLICATION!$C$16</f>
        <v>398.58000000000004</v>
      </c>
      <c r="N7" s="56">
        <f>L7*EXPLICATION!$D$16</f>
        <v>257.54400000000004</v>
      </c>
      <c r="O7" s="16"/>
      <c r="P7" s="13">
        <f>P6+20</f>
        <v>650</v>
      </c>
      <c r="Q7" s="43">
        <f t="shared" si="2"/>
        <v>5694</v>
      </c>
      <c r="R7" s="43">
        <f>Q7*EXPLICATION!$C$16</f>
        <v>740.22</v>
      </c>
      <c r="S7" s="56">
        <f>Q7*EXPLICATION!$D$16</f>
        <v>478.29600000000005</v>
      </c>
      <c r="U7" s="13" t="s">
        <v>3</v>
      </c>
      <c r="V7" s="86">
        <v>300</v>
      </c>
      <c r="W7" s="37" t="s">
        <v>13</v>
      </c>
    </row>
    <row r="8" spans="2:23" x14ac:dyDescent="0.25">
      <c r="B8" s="47"/>
      <c r="C8" s="16"/>
      <c r="D8" s="16"/>
      <c r="E8" s="16"/>
      <c r="F8" s="13">
        <f t="shared" ref="F8:F34" si="3">F7+20</f>
        <v>60</v>
      </c>
      <c r="G8" s="43">
        <f t="shared" si="0"/>
        <v>525.6</v>
      </c>
      <c r="H8" s="43">
        <f>G8*EXPLICATION!$C$16</f>
        <v>68.328000000000003</v>
      </c>
      <c r="I8" s="56">
        <f>G8*EXPLICATION!$D$16</f>
        <v>44.150400000000005</v>
      </c>
      <c r="J8" s="16"/>
      <c r="K8" s="13">
        <f t="shared" ref="K8:K34" si="4">K7+20</f>
        <v>370</v>
      </c>
      <c r="L8" s="43">
        <f t="shared" si="1"/>
        <v>3241.2</v>
      </c>
      <c r="M8" s="43">
        <f>L8*EXPLICATION!$C$16</f>
        <v>421.35599999999999</v>
      </c>
      <c r="N8" s="56">
        <f>L8*EXPLICATION!$D$16</f>
        <v>272.26080000000002</v>
      </c>
      <c r="O8" s="16"/>
      <c r="P8" s="13">
        <f t="shared" ref="P8:P34" si="5">P7+20</f>
        <v>670</v>
      </c>
      <c r="Q8" s="43">
        <f t="shared" si="2"/>
        <v>5869.2</v>
      </c>
      <c r="R8" s="43">
        <f>Q8*EXPLICATION!$C$16</f>
        <v>762.99599999999998</v>
      </c>
      <c r="S8" s="56">
        <f>Q8*EXPLICATION!$D$16</f>
        <v>493.01280000000003</v>
      </c>
      <c r="U8" s="13" t="s">
        <v>19</v>
      </c>
      <c r="V8" s="86">
        <v>24</v>
      </c>
      <c r="W8" s="37" t="s">
        <v>33</v>
      </c>
    </row>
    <row r="9" spans="2:23" x14ac:dyDescent="0.25">
      <c r="B9" s="47"/>
      <c r="C9" s="16"/>
      <c r="D9" s="16"/>
      <c r="E9" s="16"/>
      <c r="F9" s="13">
        <f t="shared" si="3"/>
        <v>80</v>
      </c>
      <c r="G9" s="43">
        <f t="shared" si="0"/>
        <v>700.8</v>
      </c>
      <c r="H9" s="43">
        <f>G9*EXPLICATION!$C$16</f>
        <v>91.103999999999999</v>
      </c>
      <c r="I9" s="56">
        <f>G9*EXPLICATION!$D$16</f>
        <v>58.867199999999997</v>
      </c>
      <c r="J9" s="16"/>
      <c r="K9" s="13">
        <f t="shared" si="4"/>
        <v>390</v>
      </c>
      <c r="L9" s="43">
        <f t="shared" si="1"/>
        <v>3416.4</v>
      </c>
      <c r="M9" s="43">
        <f>L9*EXPLICATION!$C$16</f>
        <v>444.13200000000001</v>
      </c>
      <c r="N9" s="56">
        <f>L9*EXPLICATION!$D$16</f>
        <v>286.97760000000005</v>
      </c>
      <c r="O9" s="16"/>
      <c r="P9" s="13">
        <f t="shared" si="5"/>
        <v>690</v>
      </c>
      <c r="Q9" s="43">
        <f t="shared" si="2"/>
        <v>6044.4</v>
      </c>
      <c r="R9" s="43">
        <f>Q9*EXPLICATION!$C$16</f>
        <v>785.77199999999993</v>
      </c>
      <c r="S9" s="56">
        <f>Q9*EXPLICATION!$D$16</f>
        <v>507.7296</v>
      </c>
      <c r="U9" s="13" t="s">
        <v>19</v>
      </c>
      <c r="V9" s="86">
        <v>365</v>
      </c>
      <c r="W9" s="37" t="s">
        <v>24</v>
      </c>
    </row>
    <row r="10" spans="2:23" x14ac:dyDescent="0.25">
      <c r="B10" s="47"/>
      <c r="C10" s="16"/>
      <c r="D10" s="16"/>
      <c r="E10" s="16"/>
      <c r="F10" s="13">
        <f t="shared" si="3"/>
        <v>100</v>
      </c>
      <c r="G10" s="43">
        <f t="shared" si="0"/>
        <v>876</v>
      </c>
      <c r="H10" s="43">
        <f>G10*EXPLICATION!$C$16</f>
        <v>113.88000000000001</v>
      </c>
      <c r="I10" s="56">
        <f>G10*EXPLICATION!$D$16</f>
        <v>73.584000000000003</v>
      </c>
      <c r="J10" s="16"/>
      <c r="K10" s="13">
        <f t="shared" si="4"/>
        <v>410</v>
      </c>
      <c r="L10" s="43">
        <f t="shared" si="1"/>
        <v>3591.6</v>
      </c>
      <c r="M10" s="43">
        <f>L10*EXPLICATION!$C$16</f>
        <v>466.90800000000002</v>
      </c>
      <c r="N10" s="56">
        <f>L10*EXPLICATION!$D$16</f>
        <v>301.69440000000003</v>
      </c>
      <c r="O10" s="16"/>
      <c r="P10" s="13">
        <f t="shared" si="5"/>
        <v>710</v>
      </c>
      <c r="Q10" s="43">
        <f t="shared" si="2"/>
        <v>6219.6</v>
      </c>
      <c r="R10" s="43">
        <f>Q10*EXPLICATION!$C$16</f>
        <v>808.54800000000012</v>
      </c>
      <c r="S10" s="56">
        <f>Q10*EXPLICATION!$D$16</f>
        <v>522.44640000000004</v>
      </c>
      <c r="U10" s="47"/>
      <c r="V10" s="16"/>
      <c r="W10" s="46"/>
    </row>
    <row r="11" spans="2:23" x14ac:dyDescent="0.25">
      <c r="B11" s="47"/>
      <c r="C11" s="16"/>
      <c r="D11" s="16"/>
      <c r="E11" s="16"/>
      <c r="F11" s="13">
        <f t="shared" si="3"/>
        <v>120</v>
      </c>
      <c r="G11" s="43">
        <f t="shared" si="0"/>
        <v>1051.2</v>
      </c>
      <c r="H11" s="43">
        <f>G11*EXPLICATION!$C$16</f>
        <v>136.65600000000001</v>
      </c>
      <c r="I11" s="56">
        <f>G11*EXPLICATION!$D$16</f>
        <v>88.30080000000001</v>
      </c>
      <c r="J11" s="16"/>
      <c r="K11" s="13">
        <f t="shared" si="4"/>
        <v>430</v>
      </c>
      <c r="L11" s="43">
        <f t="shared" si="1"/>
        <v>3766.8</v>
      </c>
      <c r="M11" s="43">
        <f>L11*EXPLICATION!$C$16</f>
        <v>489.68400000000003</v>
      </c>
      <c r="N11" s="56">
        <f>L11*EXPLICATION!$D$16</f>
        <v>316.41120000000001</v>
      </c>
      <c r="O11" s="16"/>
      <c r="P11" s="13">
        <f t="shared" si="5"/>
        <v>730</v>
      </c>
      <c r="Q11" s="43">
        <f t="shared" si="2"/>
        <v>6394.8</v>
      </c>
      <c r="R11" s="43">
        <f>Q11*EXPLICATION!$C$16</f>
        <v>831.32400000000007</v>
      </c>
      <c r="S11" s="56">
        <f>Q11*EXPLICATION!$D$16</f>
        <v>537.16320000000007</v>
      </c>
      <c r="U11" s="13" t="s">
        <v>6</v>
      </c>
      <c r="V11" s="54">
        <f>V7*V8*V9*V6/1000</f>
        <v>2628</v>
      </c>
      <c r="W11" s="37" t="s">
        <v>7</v>
      </c>
    </row>
    <row r="12" spans="2:23" x14ac:dyDescent="0.25">
      <c r="B12" s="47"/>
      <c r="C12" s="16"/>
      <c r="D12" s="16"/>
      <c r="E12" s="16"/>
      <c r="F12" s="13">
        <f t="shared" si="3"/>
        <v>140</v>
      </c>
      <c r="G12" s="43">
        <f t="shared" si="0"/>
        <v>1226.4000000000001</v>
      </c>
      <c r="H12" s="43">
        <f>G12*EXPLICATION!$C$16</f>
        <v>159.43200000000002</v>
      </c>
      <c r="I12" s="56">
        <f>G12*EXPLICATION!$D$16</f>
        <v>103.01760000000002</v>
      </c>
      <c r="J12" s="16"/>
      <c r="K12" s="13">
        <f t="shared" si="4"/>
        <v>450</v>
      </c>
      <c r="L12" s="43">
        <f t="shared" si="1"/>
        <v>3942</v>
      </c>
      <c r="M12" s="43">
        <f>L12*EXPLICATION!$C$16</f>
        <v>512.46</v>
      </c>
      <c r="N12" s="56">
        <f>L12*EXPLICATION!$D$16</f>
        <v>331.12800000000004</v>
      </c>
      <c r="O12" s="16"/>
      <c r="P12" s="13">
        <f t="shared" si="5"/>
        <v>750</v>
      </c>
      <c r="Q12" s="43">
        <f t="shared" si="2"/>
        <v>6570</v>
      </c>
      <c r="R12" s="43">
        <f>Q12*EXPLICATION!$C$16</f>
        <v>854.1</v>
      </c>
      <c r="S12" s="56">
        <f>Q12*EXPLICATION!$D$16</f>
        <v>551.88</v>
      </c>
      <c r="U12" s="13" t="s">
        <v>8</v>
      </c>
      <c r="V12" s="54">
        <f>EXPLICATION!C16*V11</f>
        <v>341.64</v>
      </c>
      <c r="W12" s="37" t="s">
        <v>9</v>
      </c>
    </row>
    <row r="13" spans="2:23" ht="15.75" thickBot="1" x14ac:dyDescent="0.3">
      <c r="B13" s="47"/>
      <c r="C13" s="16"/>
      <c r="D13" s="16"/>
      <c r="E13" s="16"/>
      <c r="F13" s="13">
        <f t="shared" si="3"/>
        <v>160</v>
      </c>
      <c r="G13" s="43">
        <f t="shared" si="0"/>
        <v>1401.6</v>
      </c>
      <c r="H13" s="43">
        <f>G13*EXPLICATION!$C$16</f>
        <v>182.208</v>
      </c>
      <c r="I13" s="56">
        <f>G13*EXPLICATION!$D$16</f>
        <v>117.73439999999999</v>
      </c>
      <c r="J13" s="16"/>
      <c r="K13" s="13">
        <f t="shared" si="4"/>
        <v>470</v>
      </c>
      <c r="L13" s="43">
        <f t="shared" si="1"/>
        <v>4117.2</v>
      </c>
      <c r="M13" s="43">
        <f>L13*EXPLICATION!$C$16</f>
        <v>535.23599999999999</v>
      </c>
      <c r="N13" s="56">
        <f>L13*EXPLICATION!$D$16</f>
        <v>345.84480000000002</v>
      </c>
      <c r="O13" s="16"/>
      <c r="P13" s="13">
        <f t="shared" si="5"/>
        <v>770</v>
      </c>
      <c r="Q13" s="43">
        <f t="shared" si="2"/>
        <v>6745.2</v>
      </c>
      <c r="R13" s="43">
        <f>Q13*EXPLICATION!$C$16</f>
        <v>876.87599999999998</v>
      </c>
      <c r="S13" s="56">
        <f>Q13*EXPLICATION!$D$16</f>
        <v>566.59680000000003</v>
      </c>
      <c r="U13" s="23" t="s">
        <v>4</v>
      </c>
      <c r="V13" s="66">
        <f>V11*EXPLICATION!D16</f>
        <v>220.75200000000001</v>
      </c>
      <c r="W13" s="11" t="s">
        <v>10</v>
      </c>
    </row>
    <row r="14" spans="2:23" ht="15.75" thickBot="1" x14ac:dyDescent="0.3">
      <c r="B14" s="47"/>
      <c r="C14" s="16"/>
      <c r="D14" s="16"/>
      <c r="E14" s="16"/>
      <c r="F14" s="13">
        <f t="shared" si="3"/>
        <v>180</v>
      </c>
      <c r="G14" s="43">
        <f t="shared" si="0"/>
        <v>1576.8</v>
      </c>
      <c r="H14" s="43">
        <f>G14*EXPLICATION!$C$16</f>
        <v>204.98400000000001</v>
      </c>
      <c r="I14" s="56">
        <f>G14*EXPLICATION!$D$16</f>
        <v>132.4512</v>
      </c>
      <c r="J14" s="16"/>
      <c r="K14" s="13">
        <f t="shared" si="4"/>
        <v>490</v>
      </c>
      <c r="L14" s="43">
        <f t="shared" si="1"/>
        <v>4292.3999999999996</v>
      </c>
      <c r="M14" s="43">
        <f>L14*EXPLICATION!$C$16</f>
        <v>558.01199999999994</v>
      </c>
      <c r="N14" s="56">
        <f>L14*EXPLICATION!$D$16</f>
        <v>360.5616</v>
      </c>
      <c r="O14" s="16"/>
      <c r="P14" s="13">
        <f t="shared" si="5"/>
        <v>790</v>
      </c>
      <c r="Q14" s="43">
        <f t="shared" si="2"/>
        <v>6920.4</v>
      </c>
      <c r="R14" s="43">
        <f>Q14*EXPLICATION!$C$16</f>
        <v>899.65199999999993</v>
      </c>
      <c r="S14" s="56">
        <f>Q14*EXPLICATION!$D$16</f>
        <v>581.31359999999995</v>
      </c>
      <c r="U14" s="47"/>
      <c r="V14" s="16"/>
      <c r="W14" s="46"/>
    </row>
    <row r="15" spans="2:23" ht="15.75" thickBot="1" x14ac:dyDescent="0.3">
      <c r="B15" s="47"/>
      <c r="C15" s="16"/>
      <c r="D15" s="16"/>
      <c r="E15" s="16"/>
      <c r="F15" s="13">
        <f t="shared" si="3"/>
        <v>200</v>
      </c>
      <c r="G15" s="43">
        <f t="shared" si="0"/>
        <v>1752</v>
      </c>
      <c r="H15" s="43">
        <f>G15*EXPLICATION!$C$16</f>
        <v>227.76000000000002</v>
      </c>
      <c r="I15" s="56">
        <f>G15*EXPLICATION!$D$16</f>
        <v>147.16800000000001</v>
      </c>
      <c r="J15" s="16"/>
      <c r="K15" s="13">
        <f t="shared" si="4"/>
        <v>510</v>
      </c>
      <c r="L15" s="43">
        <f t="shared" si="1"/>
        <v>4467.6000000000004</v>
      </c>
      <c r="M15" s="43">
        <f>L15*EXPLICATION!$C$16</f>
        <v>580.78800000000001</v>
      </c>
      <c r="N15" s="56">
        <f>L15*EXPLICATION!$D$16</f>
        <v>375.27840000000003</v>
      </c>
      <c r="O15" s="16"/>
      <c r="P15" s="13">
        <f t="shared" si="5"/>
        <v>810</v>
      </c>
      <c r="Q15" s="43">
        <f t="shared" si="2"/>
        <v>7095.6</v>
      </c>
      <c r="R15" s="43">
        <f>Q15*EXPLICATION!$C$16</f>
        <v>922.42800000000011</v>
      </c>
      <c r="S15" s="56">
        <f>Q15*EXPLICATION!$D$16</f>
        <v>596.0304000000001</v>
      </c>
      <c r="U15" s="167" t="s">
        <v>22</v>
      </c>
      <c r="V15" s="168"/>
      <c r="W15" s="169"/>
    </row>
    <row r="16" spans="2:23" x14ac:dyDescent="0.25">
      <c r="B16" s="47"/>
      <c r="C16" s="16"/>
      <c r="D16" s="16"/>
      <c r="E16" s="16"/>
      <c r="F16" s="13">
        <f t="shared" si="3"/>
        <v>220</v>
      </c>
      <c r="G16" s="43">
        <f t="shared" si="0"/>
        <v>1927.2</v>
      </c>
      <c r="H16" s="43">
        <f>G16*EXPLICATION!$C$16</f>
        <v>250.536</v>
      </c>
      <c r="I16" s="56">
        <f>G16*EXPLICATION!$D$16</f>
        <v>161.88480000000001</v>
      </c>
      <c r="J16" s="16"/>
      <c r="K16" s="13">
        <f t="shared" si="4"/>
        <v>530</v>
      </c>
      <c r="L16" s="43">
        <f t="shared" si="1"/>
        <v>4642.8</v>
      </c>
      <c r="M16" s="43">
        <f>L16*EXPLICATION!$C$16</f>
        <v>603.56400000000008</v>
      </c>
      <c r="N16" s="56">
        <f>L16*EXPLICATION!$D$16</f>
        <v>389.99520000000001</v>
      </c>
      <c r="O16" s="16"/>
      <c r="P16" s="13">
        <f t="shared" si="5"/>
        <v>830</v>
      </c>
      <c r="Q16" s="43">
        <f t="shared" si="2"/>
        <v>7270.8</v>
      </c>
      <c r="R16" s="43">
        <f>Q16*EXPLICATION!$C$16</f>
        <v>945.20400000000006</v>
      </c>
      <c r="S16" s="56">
        <f>Q16*EXPLICATION!$D$16</f>
        <v>610.74720000000002</v>
      </c>
      <c r="U16" s="79"/>
      <c r="V16" s="55"/>
      <c r="W16" s="80"/>
    </row>
    <row r="17" spans="2:23" x14ac:dyDescent="0.25">
      <c r="B17" s="47"/>
      <c r="C17" s="16"/>
      <c r="D17" s="16"/>
      <c r="E17" s="16"/>
      <c r="F17" s="13">
        <f t="shared" si="3"/>
        <v>240</v>
      </c>
      <c r="G17" s="43">
        <f t="shared" si="0"/>
        <v>2102.4</v>
      </c>
      <c r="H17" s="43">
        <f>G17*EXPLICATION!$C$16</f>
        <v>273.31200000000001</v>
      </c>
      <c r="I17" s="56">
        <f>G17*EXPLICATION!$D$16</f>
        <v>176.60160000000002</v>
      </c>
      <c r="J17" s="16"/>
      <c r="K17" s="13">
        <f t="shared" si="4"/>
        <v>550</v>
      </c>
      <c r="L17" s="43">
        <f t="shared" si="1"/>
        <v>4818</v>
      </c>
      <c r="M17" s="43">
        <f>L17*EXPLICATION!$C$16</f>
        <v>626.34</v>
      </c>
      <c r="N17" s="56">
        <f>L17*EXPLICATION!$D$16</f>
        <v>404.71200000000005</v>
      </c>
      <c r="O17" s="16"/>
      <c r="P17" s="13">
        <f t="shared" si="5"/>
        <v>850</v>
      </c>
      <c r="Q17" s="43">
        <f t="shared" si="2"/>
        <v>7446</v>
      </c>
      <c r="R17" s="43">
        <f>Q17*EXPLICATION!$C$16</f>
        <v>967.98</v>
      </c>
      <c r="S17" s="56">
        <f>Q17*EXPLICATION!$D$16</f>
        <v>625.46400000000006</v>
      </c>
      <c r="U17" s="13" t="s">
        <v>2</v>
      </c>
      <c r="V17" s="3">
        <f>V6</f>
        <v>1</v>
      </c>
      <c r="W17" s="37" t="s">
        <v>16</v>
      </c>
    </row>
    <row r="18" spans="2:23" x14ac:dyDescent="0.25">
      <c r="B18" s="47"/>
      <c r="C18" s="16"/>
      <c r="D18" s="16"/>
      <c r="E18" s="16"/>
      <c r="F18" s="13">
        <f t="shared" si="3"/>
        <v>260</v>
      </c>
      <c r="G18" s="43">
        <f t="shared" si="0"/>
        <v>2277.6</v>
      </c>
      <c r="H18" s="43">
        <f>G18*EXPLICATION!$C$16</f>
        <v>296.08800000000002</v>
      </c>
      <c r="I18" s="56">
        <f>G18*EXPLICATION!$D$16</f>
        <v>191.3184</v>
      </c>
      <c r="J18" s="16"/>
      <c r="K18" s="13">
        <f t="shared" si="4"/>
        <v>570</v>
      </c>
      <c r="L18" s="43">
        <f t="shared" si="1"/>
        <v>4993.2</v>
      </c>
      <c r="M18" s="43">
        <f>L18*EXPLICATION!$C$16</f>
        <v>649.11599999999999</v>
      </c>
      <c r="N18" s="56">
        <f>L18*EXPLICATION!$D$16</f>
        <v>419.42880000000002</v>
      </c>
      <c r="O18" s="16"/>
      <c r="P18" s="13">
        <f t="shared" si="5"/>
        <v>870</v>
      </c>
      <c r="Q18" s="43">
        <f t="shared" si="2"/>
        <v>7621.2</v>
      </c>
      <c r="R18" s="43">
        <f>Q18*EXPLICATION!$C$16</f>
        <v>990.75599999999997</v>
      </c>
      <c r="S18" s="56">
        <f>Q18*EXPLICATION!$D$16</f>
        <v>640.18079999999998</v>
      </c>
      <c r="U18" s="13" t="s">
        <v>3</v>
      </c>
      <c r="V18" s="3">
        <f>V7</f>
        <v>300</v>
      </c>
      <c r="W18" s="37" t="s">
        <v>13</v>
      </c>
    </row>
    <row r="19" spans="2:23" x14ac:dyDescent="0.25">
      <c r="B19" s="47"/>
      <c r="C19" s="16"/>
      <c r="D19" s="16"/>
      <c r="E19" s="16"/>
      <c r="F19" s="13">
        <f t="shared" si="3"/>
        <v>280</v>
      </c>
      <c r="G19" s="43">
        <f t="shared" si="0"/>
        <v>2452.8000000000002</v>
      </c>
      <c r="H19" s="43">
        <f>G19*EXPLICATION!$C$16</f>
        <v>318.86400000000003</v>
      </c>
      <c r="I19" s="56">
        <f>G19*EXPLICATION!$D$16</f>
        <v>206.03520000000003</v>
      </c>
      <c r="J19" s="16"/>
      <c r="K19" s="13">
        <f t="shared" si="4"/>
        <v>590</v>
      </c>
      <c r="L19" s="43">
        <f t="shared" si="1"/>
        <v>5168.3999999999996</v>
      </c>
      <c r="M19" s="43">
        <f>L19*EXPLICATION!$C$16</f>
        <v>671.89199999999994</v>
      </c>
      <c r="N19" s="56">
        <f>L19*EXPLICATION!$D$16</f>
        <v>434.1456</v>
      </c>
      <c r="O19" s="16"/>
      <c r="P19" s="13">
        <f t="shared" si="5"/>
        <v>890</v>
      </c>
      <c r="Q19" s="43">
        <f t="shared" si="2"/>
        <v>7796.4</v>
      </c>
      <c r="R19" s="43">
        <f>Q19*EXPLICATION!$C$16</f>
        <v>1013.532</v>
      </c>
      <c r="S19" s="56">
        <f>Q19*EXPLICATION!$D$16</f>
        <v>654.89760000000001</v>
      </c>
      <c r="U19" s="13" t="s">
        <v>19</v>
      </c>
      <c r="V19" s="86">
        <v>10</v>
      </c>
      <c r="W19" s="37" t="s">
        <v>33</v>
      </c>
    </row>
    <row r="20" spans="2:23" x14ac:dyDescent="0.25">
      <c r="B20" s="47"/>
      <c r="C20" s="16"/>
      <c r="D20" s="16"/>
      <c r="E20" s="16"/>
      <c r="F20" s="13">
        <f t="shared" si="3"/>
        <v>300</v>
      </c>
      <c r="G20" s="43">
        <f t="shared" si="0"/>
        <v>2628</v>
      </c>
      <c r="H20" s="43">
        <f>G20*EXPLICATION!$C$16</f>
        <v>341.64</v>
      </c>
      <c r="I20" s="56">
        <f>G20*EXPLICATION!$D$16</f>
        <v>220.75200000000001</v>
      </c>
      <c r="J20" s="16"/>
      <c r="K20" s="13">
        <f t="shared" si="4"/>
        <v>610</v>
      </c>
      <c r="L20" s="43">
        <f t="shared" si="1"/>
        <v>5343.6</v>
      </c>
      <c r="M20" s="43">
        <f>L20*EXPLICATION!$C$16</f>
        <v>694.66800000000012</v>
      </c>
      <c r="N20" s="56">
        <f>L20*EXPLICATION!$D$16</f>
        <v>448.86240000000004</v>
      </c>
      <c r="O20" s="16"/>
      <c r="P20" s="13">
        <f t="shared" si="5"/>
        <v>910</v>
      </c>
      <c r="Q20" s="43">
        <f t="shared" si="2"/>
        <v>7971.6</v>
      </c>
      <c r="R20" s="43">
        <f>Q20*EXPLICATION!$C$16</f>
        <v>1036.308</v>
      </c>
      <c r="S20" s="56">
        <f>Q20*EXPLICATION!$D$16</f>
        <v>669.61440000000005</v>
      </c>
      <c r="U20" s="13" t="s">
        <v>19</v>
      </c>
      <c r="V20" s="3">
        <f>V9</f>
        <v>365</v>
      </c>
      <c r="W20" s="37" t="s">
        <v>24</v>
      </c>
    </row>
    <row r="21" spans="2:23" x14ac:dyDescent="0.25">
      <c r="B21" s="47"/>
      <c r="C21" s="16"/>
      <c r="D21" s="16"/>
      <c r="E21" s="16"/>
      <c r="F21" s="13">
        <f t="shared" si="3"/>
        <v>320</v>
      </c>
      <c r="G21" s="43">
        <f t="shared" si="0"/>
        <v>2803.2</v>
      </c>
      <c r="H21" s="43">
        <f>G21*EXPLICATION!$C$16</f>
        <v>364.416</v>
      </c>
      <c r="I21" s="56">
        <f>G21*EXPLICATION!$D$16</f>
        <v>235.46879999999999</v>
      </c>
      <c r="J21" s="16"/>
      <c r="K21" s="13">
        <f t="shared" si="4"/>
        <v>630</v>
      </c>
      <c r="L21" s="43">
        <f t="shared" si="1"/>
        <v>5518.8</v>
      </c>
      <c r="M21" s="43">
        <f>L21*EXPLICATION!$C$16</f>
        <v>717.44400000000007</v>
      </c>
      <c r="N21" s="56">
        <f>L21*EXPLICATION!$D$16</f>
        <v>463.57920000000007</v>
      </c>
      <c r="O21" s="16"/>
      <c r="P21" s="13">
        <f t="shared" si="5"/>
        <v>930</v>
      </c>
      <c r="Q21" s="43">
        <f t="shared" si="2"/>
        <v>8146.8</v>
      </c>
      <c r="R21" s="43">
        <f>Q21*EXPLICATION!$C$16</f>
        <v>1059.0840000000001</v>
      </c>
      <c r="S21" s="56">
        <f>Q21*EXPLICATION!$D$16</f>
        <v>684.33120000000008</v>
      </c>
      <c r="U21" s="47"/>
      <c r="V21" s="16"/>
      <c r="W21" s="46"/>
    </row>
    <row r="22" spans="2:23" x14ac:dyDescent="0.25">
      <c r="B22" s="47"/>
      <c r="C22" s="16"/>
      <c r="D22" s="16"/>
      <c r="E22" s="16"/>
      <c r="F22" s="13">
        <f t="shared" si="3"/>
        <v>340</v>
      </c>
      <c r="G22" s="43">
        <f t="shared" si="0"/>
        <v>2978.4</v>
      </c>
      <c r="H22" s="43">
        <f>G22*EXPLICATION!$C$16</f>
        <v>387.19200000000001</v>
      </c>
      <c r="I22" s="56">
        <f>G22*EXPLICATION!$D$16</f>
        <v>250.18560000000002</v>
      </c>
      <c r="J22" s="16"/>
      <c r="K22" s="13">
        <f t="shared" si="4"/>
        <v>650</v>
      </c>
      <c r="L22" s="43">
        <f t="shared" si="1"/>
        <v>5694</v>
      </c>
      <c r="M22" s="43">
        <f>L22*EXPLICATION!$C$16</f>
        <v>740.22</v>
      </c>
      <c r="N22" s="56">
        <f>L22*EXPLICATION!$D$16</f>
        <v>478.29600000000005</v>
      </c>
      <c r="O22" s="16"/>
      <c r="P22" s="13">
        <f t="shared" si="5"/>
        <v>950</v>
      </c>
      <c r="Q22" s="43">
        <f t="shared" si="2"/>
        <v>8322</v>
      </c>
      <c r="R22" s="43">
        <f>Q22*EXPLICATION!$C$16</f>
        <v>1081.8600000000001</v>
      </c>
      <c r="S22" s="56">
        <f>Q22*EXPLICATION!$D$16</f>
        <v>699.048</v>
      </c>
      <c r="U22" s="13" t="str">
        <f>U11</f>
        <v>Consommation</v>
      </c>
      <c r="V22" s="54">
        <f>V18*V19*V20*V17/1000</f>
        <v>1095</v>
      </c>
      <c r="W22" s="37" t="str">
        <f>W11</f>
        <v>kWh</v>
      </c>
    </row>
    <row r="23" spans="2:23" x14ac:dyDescent="0.25">
      <c r="B23" s="47"/>
      <c r="C23" s="16"/>
      <c r="D23" s="16"/>
      <c r="E23" s="16"/>
      <c r="F23" s="13">
        <f t="shared" si="3"/>
        <v>360</v>
      </c>
      <c r="G23" s="43">
        <f t="shared" si="0"/>
        <v>3153.6</v>
      </c>
      <c r="H23" s="43">
        <f>G23*EXPLICATION!$C$16</f>
        <v>409.96800000000002</v>
      </c>
      <c r="I23" s="56">
        <f>G23*EXPLICATION!$D$16</f>
        <v>264.9024</v>
      </c>
      <c r="J23" s="16"/>
      <c r="K23" s="13">
        <f t="shared" si="4"/>
        <v>670</v>
      </c>
      <c r="L23" s="43">
        <f t="shared" si="1"/>
        <v>5869.2</v>
      </c>
      <c r="M23" s="43">
        <f>L23*EXPLICATION!$C$16</f>
        <v>762.99599999999998</v>
      </c>
      <c r="N23" s="56">
        <f>L23*EXPLICATION!$D$16</f>
        <v>493.01280000000003</v>
      </c>
      <c r="O23" s="16"/>
      <c r="P23" s="13">
        <f t="shared" si="5"/>
        <v>970</v>
      </c>
      <c r="Q23" s="43">
        <f t="shared" si="2"/>
        <v>8497.2000000000007</v>
      </c>
      <c r="R23" s="43">
        <f>Q23*EXPLICATION!$C$16</f>
        <v>1104.6360000000002</v>
      </c>
      <c r="S23" s="56">
        <f>Q23*EXPLICATION!$D$16</f>
        <v>713.76480000000015</v>
      </c>
      <c r="U23" s="13" t="str">
        <f t="shared" ref="U23:U24" si="6">U12</f>
        <v>Coût</v>
      </c>
      <c r="V23" s="54">
        <f>EXPLICATION!C16*V22</f>
        <v>142.35</v>
      </c>
      <c r="W23" s="37" t="str">
        <f>W12</f>
        <v>€HT</v>
      </c>
    </row>
    <row r="24" spans="2:23" ht="15.75" thickBot="1" x14ac:dyDescent="0.3">
      <c r="B24" s="47"/>
      <c r="C24" s="16"/>
      <c r="D24" s="16"/>
      <c r="E24" s="16"/>
      <c r="F24" s="13">
        <f t="shared" si="3"/>
        <v>380</v>
      </c>
      <c r="G24" s="43">
        <f t="shared" si="0"/>
        <v>3328.8</v>
      </c>
      <c r="H24" s="43">
        <f>G24*EXPLICATION!$C$16</f>
        <v>432.74400000000003</v>
      </c>
      <c r="I24" s="56">
        <f>G24*EXPLICATION!$D$16</f>
        <v>279.61920000000003</v>
      </c>
      <c r="J24" s="16"/>
      <c r="K24" s="13">
        <f t="shared" si="4"/>
        <v>690</v>
      </c>
      <c r="L24" s="43">
        <f t="shared" si="1"/>
        <v>6044.4</v>
      </c>
      <c r="M24" s="43">
        <f>L24*EXPLICATION!$C$16</f>
        <v>785.77199999999993</v>
      </c>
      <c r="N24" s="56">
        <f>L24*EXPLICATION!$D$16</f>
        <v>507.7296</v>
      </c>
      <c r="O24" s="16"/>
      <c r="P24" s="13">
        <f t="shared" si="5"/>
        <v>990</v>
      </c>
      <c r="Q24" s="43">
        <f t="shared" si="2"/>
        <v>8672.4</v>
      </c>
      <c r="R24" s="43">
        <f>Q24*EXPLICATION!$C$16</f>
        <v>1127.412</v>
      </c>
      <c r="S24" s="56">
        <f>Q24*EXPLICATION!$D$16</f>
        <v>728.48160000000007</v>
      </c>
      <c r="U24" s="23" t="str">
        <f t="shared" si="6"/>
        <v>CO2</v>
      </c>
      <c r="V24" s="66">
        <f>V22*EXPLICATION!D16</f>
        <v>91.98</v>
      </c>
      <c r="W24" s="11" t="str">
        <f>W13</f>
        <v>kgCO2</v>
      </c>
    </row>
    <row r="25" spans="2:23" ht="15.75" thickBot="1" x14ac:dyDescent="0.3">
      <c r="B25" s="47"/>
      <c r="C25" s="16"/>
      <c r="D25" s="16"/>
      <c r="E25" s="16"/>
      <c r="F25" s="13">
        <f t="shared" si="3"/>
        <v>400</v>
      </c>
      <c r="G25" s="43">
        <f t="shared" si="0"/>
        <v>3504</v>
      </c>
      <c r="H25" s="43">
        <f>G25*EXPLICATION!$C$16</f>
        <v>455.52000000000004</v>
      </c>
      <c r="I25" s="56">
        <f>G25*EXPLICATION!$D$16</f>
        <v>294.33600000000001</v>
      </c>
      <c r="J25" s="16"/>
      <c r="K25" s="13">
        <f t="shared" si="4"/>
        <v>710</v>
      </c>
      <c r="L25" s="43">
        <f t="shared" si="1"/>
        <v>6219.6</v>
      </c>
      <c r="M25" s="43">
        <f>L25*EXPLICATION!$C$16</f>
        <v>808.54800000000012</v>
      </c>
      <c r="N25" s="56">
        <f>L25*EXPLICATION!$D$16</f>
        <v>522.44640000000004</v>
      </c>
      <c r="O25" s="16"/>
      <c r="P25" s="13">
        <f t="shared" si="5"/>
        <v>1010</v>
      </c>
      <c r="Q25" s="43">
        <f t="shared" si="2"/>
        <v>8847.6</v>
      </c>
      <c r="R25" s="43">
        <f>Q25*EXPLICATION!$C$16</f>
        <v>1150.1880000000001</v>
      </c>
      <c r="S25" s="56">
        <f>Q25*EXPLICATION!$D$16</f>
        <v>743.19840000000011</v>
      </c>
      <c r="U25" s="47"/>
      <c r="V25" s="16"/>
      <c r="W25" s="46"/>
    </row>
    <row r="26" spans="2:23" ht="15.75" thickBot="1" x14ac:dyDescent="0.3">
      <c r="B26" s="47"/>
      <c r="C26" s="16"/>
      <c r="D26" s="16"/>
      <c r="E26" s="16"/>
      <c r="F26" s="13">
        <f t="shared" si="3"/>
        <v>420</v>
      </c>
      <c r="G26" s="43">
        <f t="shared" si="0"/>
        <v>3679.2</v>
      </c>
      <c r="H26" s="43">
        <f>G26*EXPLICATION!$C$16</f>
        <v>478.29599999999999</v>
      </c>
      <c r="I26" s="56">
        <f>G26*EXPLICATION!$D$16</f>
        <v>309.05279999999999</v>
      </c>
      <c r="J26" s="16"/>
      <c r="K26" s="13">
        <f t="shared" si="4"/>
        <v>730</v>
      </c>
      <c r="L26" s="43">
        <f t="shared" si="1"/>
        <v>6394.8</v>
      </c>
      <c r="M26" s="43">
        <f>L26*EXPLICATION!$C$16</f>
        <v>831.32400000000007</v>
      </c>
      <c r="N26" s="56">
        <f>L26*EXPLICATION!$D$16</f>
        <v>537.16320000000007</v>
      </c>
      <c r="O26" s="16"/>
      <c r="P26" s="13">
        <f t="shared" si="5"/>
        <v>1030</v>
      </c>
      <c r="Q26" s="43">
        <f t="shared" si="2"/>
        <v>9022.7999999999993</v>
      </c>
      <c r="R26" s="43">
        <f>Q26*EXPLICATION!$C$16</f>
        <v>1172.9639999999999</v>
      </c>
      <c r="S26" s="56">
        <f>Q26*EXPLICATION!$D$16</f>
        <v>757.91520000000003</v>
      </c>
      <c r="U26" s="167" t="s">
        <v>20</v>
      </c>
      <c r="V26" s="168"/>
      <c r="W26" s="169"/>
    </row>
    <row r="27" spans="2:23" x14ac:dyDescent="0.25">
      <c r="B27" s="47"/>
      <c r="C27" s="16"/>
      <c r="D27" s="16"/>
      <c r="E27" s="16"/>
      <c r="F27" s="13">
        <f t="shared" si="3"/>
        <v>440</v>
      </c>
      <c r="G27" s="43">
        <f t="shared" si="0"/>
        <v>3854.4</v>
      </c>
      <c r="H27" s="43">
        <f>G27*EXPLICATION!$C$16</f>
        <v>501.072</v>
      </c>
      <c r="I27" s="56">
        <f>G27*EXPLICATION!$D$16</f>
        <v>323.76960000000003</v>
      </c>
      <c r="J27" s="16"/>
      <c r="K27" s="13">
        <f t="shared" si="4"/>
        <v>750</v>
      </c>
      <c r="L27" s="43">
        <f t="shared" si="1"/>
        <v>6570</v>
      </c>
      <c r="M27" s="43">
        <f>L27*EXPLICATION!$C$16</f>
        <v>854.1</v>
      </c>
      <c r="N27" s="56">
        <f>L27*EXPLICATION!$D$16</f>
        <v>551.88</v>
      </c>
      <c r="O27" s="16"/>
      <c r="P27" s="13">
        <f t="shared" si="5"/>
        <v>1050</v>
      </c>
      <c r="Q27" s="43">
        <f t="shared" si="2"/>
        <v>9198</v>
      </c>
      <c r="R27" s="43">
        <f>Q27*EXPLICATION!$C$16</f>
        <v>1195.74</v>
      </c>
      <c r="S27" s="56">
        <f>Q27*EXPLICATION!$D$16</f>
        <v>772.63200000000006</v>
      </c>
      <c r="U27" s="22" t="str">
        <f>U22</f>
        <v>Consommation</v>
      </c>
      <c r="V27" s="65">
        <f>V11-V22</f>
        <v>1533</v>
      </c>
      <c r="W27" s="36" t="str">
        <f>W22</f>
        <v>kWh</v>
      </c>
    </row>
    <row r="28" spans="2:23" x14ac:dyDescent="0.25">
      <c r="B28" s="47"/>
      <c r="C28" s="16"/>
      <c r="D28" s="16"/>
      <c r="E28" s="16"/>
      <c r="F28" s="13">
        <f t="shared" si="3"/>
        <v>460</v>
      </c>
      <c r="G28" s="43">
        <f t="shared" si="0"/>
        <v>4029.6</v>
      </c>
      <c r="H28" s="43">
        <f>G28*EXPLICATION!$C$16</f>
        <v>523.84799999999996</v>
      </c>
      <c r="I28" s="56">
        <f>G28*EXPLICATION!$D$16</f>
        <v>338.4864</v>
      </c>
      <c r="J28" s="16"/>
      <c r="K28" s="13">
        <f t="shared" si="4"/>
        <v>770</v>
      </c>
      <c r="L28" s="43">
        <f t="shared" si="1"/>
        <v>6745.2</v>
      </c>
      <c r="M28" s="43">
        <f>L28*EXPLICATION!$C$16</f>
        <v>876.87599999999998</v>
      </c>
      <c r="N28" s="56">
        <f>L28*EXPLICATION!$D$16</f>
        <v>566.59680000000003</v>
      </c>
      <c r="O28" s="16"/>
      <c r="P28" s="13">
        <f t="shared" si="5"/>
        <v>1070</v>
      </c>
      <c r="Q28" s="43">
        <f t="shared" si="2"/>
        <v>9373.2000000000007</v>
      </c>
      <c r="R28" s="43">
        <f>Q28*EXPLICATION!$C$16</f>
        <v>1218.5160000000001</v>
      </c>
      <c r="S28" s="56">
        <f>Q28*EXPLICATION!$D$16</f>
        <v>787.3488000000001</v>
      </c>
      <c r="U28" s="13" t="str">
        <f>U23</f>
        <v>Coût</v>
      </c>
      <c r="V28" s="54">
        <f>V12-V23</f>
        <v>199.29</v>
      </c>
      <c r="W28" s="37" t="str">
        <f>W23</f>
        <v>€HT</v>
      </c>
    </row>
    <row r="29" spans="2:23" ht="15.75" thickBot="1" x14ac:dyDescent="0.3">
      <c r="B29" s="47"/>
      <c r="C29" s="16"/>
      <c r="D29" s="16"/>
      <c r="E29" s="16"/>
      <c r="F29" s="13">
        <f t="shared" si="3"/>
        <v>480</v>
      </c>
      <c r="G29" s="43">
        <f t="shared" si="0"/>
        <v>4204.8</v>
      </c>
      <c r="H29" s="43">
        <f>G29*EXPLICATION!$C$16</f>
        <v>546.62400000000002</v>
      </c>
      <c r="I29" s="56">
        <f>G29*EXPLICATION!$D$16</f>
        <v>353.20320000000004</v>
      </c>
      <c r="J29" s="16"/>
      <c r="K29" s="13">
        <f t="shared" si="4"/>
        <v>790</v>
      </c>
      <c r="L29" s="43">
        <f t="shared" si="1"/>
        <v>6920.4</v>
      </c>
      <c r="M29" s="43">
        <f>L29*EXPLICATION!$C$16</f>
        <v>899.65199999999993</v>
      </c>
      <c r="N29" s="56">
        <f>L29*EXPLICATION!$D$16</f>
        <v>581.31359999999995</v>
      </c>
      <c r="O29" s="16"/>
      <c r="P29" s="13">
        <f t="shared" si="5"/>
        <v>1090</v>
      </c>
      <c r="Q29" s="43">
        <f t="shared" si="2"/>
        <v>9548.4</v>
      </c>
      <c r="R29" s="43">
        <f>Q29*EXPLICATION!$C$16</f>
        <v>1241.2919999999999</v>
      </c>
      <c r="S29" s="56">
        <f>Q29*EXPLICATION!$D$16</f>
        <v>802.06560000000002</v>
      </c>
      <c r="U29" s="23" t="str">
        <f>U24</f>
        <v>CO2</v>
      </c>
      <c r="V29" s="66">
        <f>V13-V24</f>
        <v>128.77199999999999</v>
      </c>
      <c r="W29" s="11" t="str">
        <f>W24</f>
        <v>kgCO2</v>
      </c>
    </row>
    <row r="30" spans="2:23" x14ac:dyDescent="0.25">
      <c r="B30" s="47"/>
      <c r="C30" s="16"/>
      <c r="D30" s="16"/>
      <c r="E30" s="16"/>
      <c r="F30" s="13">
        <f t="shared" si="3"/>
        <v>500</v>
      </c>
      <c r="G30" s="43">
        <f t="shared" si="0"/>
        <v>4380</v>
      </c>
      <c r="H30" s="43">
        <f>G30*EXPLICATION!$C$16</f>
        <v>569.4</v>
      </c>
      <c r="I30" s="56">
        <f>G30*EXPLICATION!$D$16</f>
        <v>367.92</v>
      </c>
      <c r="J30" s="16"/>
      <c r="K30" s="13">
        <f t="shared" si="4"/>
        <v>810</v>
      </c>
      <c r="L30" s="43">
        <f t="shared" si="1"/>
        <v>7095.6</v>
      </c>
      <c r="M30" s="43">
        <f>L30*EXPLICATION!$C$16</f>
        <v>922.42800000000011</v>
      </c>
      <c r="N30" s="56">
        <f>L30*EXPLICATION!$D$16</f>
        <v>596.0304000000001</v>
      </c>
      <c r="O30" s="16"/>
      <c r="P30" s="13">
        <f t="shared" si="5"/>
        <v>1110</v>
      </c>
      <c r="Q30" s="43">
        <f t="shared" si="2"/>
        <v>9723.6</v>
      </c>
      <c r="R30" s="43">
        <f>Q30*EXPLICATION!$C$16</f>
        <v>1264.068</v>
      </c>
      <c r="S30" s="56">
        <f>Q30*EXPLICATION!$D$16</f>
        <v>816.78240000000005</v>
      </c>
    </row>
    <row r="31" spans="2:23" x14ac:dyDescent="0.25">
      <c r="B31" s="47"/>
      <c r="C31" s="16"/>
      <c r="D31" s="16"/>
      <c r="E31" s="16"/>
      <c r="F31" s="13">
        <f t="shared" si="3"/>
        <v>520</v>
      </c>
      <c r="G31" s="43">
        <f t="shared" si="0"/>
        <v>4555.2</v>
      </c>
      <c r="H31" s="43">
        <f>G31*EXPLICATION!$C$16</f>
        <v>592.17600000000004</v>
      </c>
      <c r="I31" s="56">
        <f>G31*EXPLICATION!$D$16</f>
        <v>382.63679999999999</v>
      </c>
      <c r="J31" s="16"/>
      <c r="K31" s="13">
        <f t="shared" si="4"/>
        <v>830</v>
      </c>
      <c r="L31" s="43">
        <f t="shared" si="1"/>
        <v>7270.8</v>
      </c>
      <c r="M31" s="43">
        <f>L31*EXPLICATION!$C$16</f>
        <v>945.20400000000006</v>
      </c>
      <c r="N31" s="56">
        <f>L31*EXPLICATION!$D$16</f>
        <v>610.74720000000002</v>
      </c>
      <c r="O31" s="16"/>
      <c r="P31" s="13">
        <f t="shared" si="5"/>
        <v>1130</v>
      </c>
      <c r="Q31" s="43">
        <f t="shared" si="2"/>
        <v>9898.7999999999993</v>
      </c>
      <c r="R31" s="43">
        <f>Q31*EXPLICATION!$C$16</f>
        <v>1286.8440000000001</v>
      </c>
      <c r="S31" s="56">
        <f>Q31*EXPLICATION!$D$16</f>
        <v>831.49919999999997</v>
      </c>
    </row>
    <row r="32" spans="2:23" x14ac:dyDescent="0.25">
      <c r="B32" s="47"/>
      <c r="C32" s="16"/>
      <c r="D32" s="16"/>
      <c r="E32" s="16"/>
      <c r="F32" s="13">
        <f t="shared" si="3"/>
        <v>540</v>
      </c>
      <c r="G32" s="43">
        <f t="shared" si="0"/>
        <v>4730.3999999999996</v>
      </c>
      <c r="H32" s="43">
        <f>G32*EXPLICATION!$C$16</f>
        <v>614.952</v>
      </c>
      <c r="I32" s="56">
        <f>G32*EXPLICATION!$D$16</f>
        <v>397.35359999999997</v>
      </c>
      <c r="J32" s="16"/>
      <c r="K32" s="13">
        <f t="shared" si="4"/>
        <v>850</v>
      </c>
      <c r="L32" s="43">
        <f t="shared" si="1"/>
        <v>7446</v>
      </c>
      <c r="M32" s="43">
        <f>L32*EXPLICATION!$C$16</f>
        <v>967.98</v>
      </c>
      <c r="N32" s="56">
        <f>L32*EXPLICATION!$D$16</f>
        <v>625.46400000000006</v>
      </c>
      <c r="O32" s="16"/>
      <c r="P32" s="13">
        <f t="shared" si="5"/>
        <v>1150</v>
      </c>
      <c r="Q32" s="43">
        <f t="shared" si="2"/>
        <v>10074</v>
      </c>
      <c r="R32" s="43">
        <f>Q32*EXPLICATION!$C$16</f>
        <v>1309.6200000000001</v>
      </c>
      <c r="S32" s="56">
        <f>Q32*EXPLICATION!$D$16</f>
        <v>846.21600000000001</v>
      </c>
    </row>
    <row r="33" spans="2:19" x14ac:dyDescent="0.25">
      <c r="B33" s="47"/>
      <c r="C33" s="16"/>
      <c r="D33" s="16"/>
      <c r="E33" s="16"/>
      <c r="F33" s="13">
        <f t="shared" si="3"/>
        <v>560</v>
      </c>
      <c r="G33" s="43">
        <f t="shared" si="0"/>
        <v>4905.6000000000004</v>
      </c>
      <c r="H33" s="43">
        <f>G33*EXPLICATION!$C$16</f>
        <v>637.72800000000007</v>
      </c>
      <c r="I33" s="56">
        <f>G33*EXPLICATION!$D$16</f>
        <v>412.07040000000006</v>
      </c>
      <c r="J33" s="16"/>
      <c r="K33" s="13">
        <f t="shared" si="4"/>
        <v>870</v>
      </c>
      <c r="L33" s="43">
        <f t="shared" si="1"/>
        <v>7621.2</v>
      </c>
      <c r="M33" s="43">
        <f>L33*EXPLICATION!$C$16</f>
        <v>990.75599999999997</v>
      </c>
      <c r="N33" s="56">
        <f>L33*EXPLICATION!$D$16</f>
        <v>640.18079999999998</v>
      </c>
      <c r="O33" s="16"/>
      <c r="P33" s="13">
        <f t="shared" si="5"/>
        <v>1170</v>
      </c>
      <c r="Q33" s="43">
        <f t="shared" si="2"/>
        <v>10249.200000000001</v>
      </c>
      <c r="R33" s="43">
        <f>Q33*EXPLICATION!$C$16</f>
        <v>1332.3960000000002</v>
      </c>
      <c r="S33" s="56">
        <f>Q33*EXPLICATION!$D$16</f>
        <v>860.93280000000016</v>
      </c>
    </row>
    <row r="34" spans="2:19" ht="15.75" thickBot="1" x14ac:dyDescent="0.3">
      <c r="B34" s="96"/>
      <c r="C34" s="97"/>
      <c r="D34" s="97"/>
      <c r="E34" s="97"/>
      <c r="F34" s="23">
        <f t="shared" si="3"/>
        <v>580</v>
      </c>
      <c r="G34" s="52">
        <f t="shared" si="0"/>
        <v>5080.8</v>
      </c>
      <c r="H34" s="52">
        <f>G34*EXPLICATION!$C$16</f>
        <v>660.50400000000002</v>
      </c>
      <c r="I34" s="69">
        <f>G34*EXPLICATION!$D$16</f>
        <v>426.78720000000004</v>
      </c>
      <c r="J34" s="97"/>
      <c r="K34" s="23">
        <f t="shared" si="4"/>
        <v>890</v>
      </c>
      <c r="L34" s="52">
        <f t="shared" si="1"/>
        <v>7796.4</v>
      </c>
      <c r="M34" s="52">
        <f>L34*EXPLICATION!$C$16</f>
        <v>1013.532</v>
      </c>
      <c r="N34" s="69">
        <f>L34*EXPLICATION!$D$16</f>
        <v>654.89760000000001</v>
      </c>
      <c r="O34" s="97"/>
      <c r="P34" s="23">
        <f t="shared" si="5"/>
        <v>1190</v>
      </c>
      <c r="Q34" s="52">
        <f t="shared" si="2"/>
        <v>10424.4</v>
      </c>
      <c r="R34" s="52">
        <f>Q34*EXPLICATION!$C$16</f>
        <v>1355.172</v>
      </c>
      <c r="S34" s="69">
        <f>Q34*EXPLICATION!$D$16</f>
        <v>875.64960000000008</v>
      </c>
    </row>
  </sheetData>
  <mergeCells count="5">
    <mergeCell ref="B2:S2"/>
    <mergeCell ref="U2:W2"/>
    <mergeCell ref="U4:W4"/>
    <mergeCell ref="U15:W15"/>
    <mergeCell ref="U26:W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2</vt:i4>
      </vt:variant>
    </vt:vector>
  </HeadingPairs>
  <TitlesOfParts>
    <vt:vector size="7" baseType="lpstr">
      <vt:lpstr>EXPLICATION</vt:lpstr>
      <vt:lpstr>ECLAIRAGE</vt:lpstr>
      <vt:lpstr>CALORIFUGEAGE</vt:lpstr>
      <vt:lpstr>BUREAUTIQUE</vt:lpstr>
      <vt:lpstr>EXTRACTEUR VENTILATION</vt:lpstr>
      <vt:lpstr>energies</vt:lpstr>
      <vt:lpstr>CALORIFUGEAGE!Zone_d_impression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ELOGIA</dc:creator>
  <cp:lastModifiedBy>LELOUTRE Yoann</cp:lastModifiedBy>
  <cp:lastPrinted>2015-09-03T15:26:09Z</cp:lastPrinted>
  <dcterms:created xsi:type="dcterms:W3CDTF">2015-08-28T13:27:30Z</dcterms:created>
  <dcterms:modified xsi:type="dcterms:W3CDTF">2019-08-27T14:52:54Z</dcterms:modified>
</cp:coreProperties>
</file>