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30" yWindow="765" windowWidth="11595" windowHeight="5940"/>
  </bookViews>
  <sheets>
    <sheet name="entrées" sheetId="1" r:id="rId1"/>
    <sheet name="calculs" sheetId="3324" state="hidden" r:id="rId2"/>
    <sheet name="Feuil3" sheetId="28636" state="hidden" r:id="rId3"/>
  </sheets>
  <calcPr calcId="145621"/>
</workbook>
</file>

<file path=xl/calcChain.xml><?xml version="1.0" encoding="utf-8"?>
<calcChain xmlns="http://schemas.openxmlformats.org/spreadsheetml/2006/main">
  <c r="F27" i="3324" l="1"/>
  <c r="E25" i="3324"/>
  <c r="C29" i="3324"/>
  <c r="D15" i="3324"/>
  <c r="D17" i="3324" s="1"/>
  <c r="F48" i="1"/>
  <c r="C60" i="1"/>
  <c r="I39" i="1"/>
  <c r="H8" i="28636"/>
  <c r="F8" i="28636"/>
  <c r="E8" i="28636"/>
  <c r="D8" i="28636"/>
  <c r="C32" i="3324" l="1"/>
  <c r="D58" i="3324"/>
  <c r="D57" i="3324"/>
  <c r="B54" i="3324" l="1"/>
  <c r="C54" i="3324"/>
  <c r="D54" i="3324"/>
  <c r="C55" i="3324"/>
  <c r="D34" i="3324"/>
  <c r="E54" i="3324"/>
  <c r="B55" i="3324"/>
  <c r="E55" i="3324"/>
  <c r="D55" i="3324"/>
  <c r="C52" i="1" l="1"/>
  <c r="G72" i="3324"/>
  <c r="G71" i="3324" s="1"/>
  <c r="E57" i="1" s="1"/>
  <c r="D36" i="3324"/>
  <c r="F68" i="3324" s="1"/>
  <c r="F70" i="3324"/>
  <c r="C53" i="1"/>
  <c r="C59" i="1"/>
  <c r="E55" i="1" l="1"/>
  <c r="O59" i="1" s="1"/>
</calcChain>
</file>

<file path=xl/sharedStrings.xml><?xml version="1.0" encoding="utf-8"?>
<sst xmlns="http://schemas.openxmlformats.org/spreadsheetml/2006/main" count="107" uniqueCount="99">
  <si>
    <t>Encodez votre propre situation dans les cases bleues</t>
  </si>
  <si>
    <t xml:space="preserve">Nombre équivalent d'assiettes: </t>
  </si>
  <si>
    <t xml:space="preserve">Nombre de repas par service : </t>
  </si>
  <si>
    <t xml:space="preserve">Si "oui", complétez le tableau suivant : </t>
  </si>
  <si>
    <t>nombre de grandes assiettes :</t>
  </si>
  <si>
    <t xml:space="preserve">nombre de petites assiettes (entrée) : </t>
  </si>
  <si>
    <t xml:space="preserve">nombre de raviers : </t>
  </si>
  <si>
    <t>nombre de ramequin :</t>
  </si>
  <si>
    <t xml:space="preserve">nombre de verres : </t>
  </si>
  <si>
    <t xml:space="preserve">nombre de plateaux self : </t>
  </si>
  <si>
    <t xml:space="preserve">nombre de tasse : </t>
  </si>
  <si>
    <t xml:space="preserve">nombre de sous-tasse : </t>
  </si>
  <si>
    <t xml:space="preserve">nombre de couverts complets : </t>
  </si>
  <si>
    <t>Connaissez-vous la composition de la vaisselle d'un repas ?</t>
  </si>
  <si>
    <t xml:space="preserve">Type de lave-vaisselle : </t>
  </si>
  <si>
    <t xml:space="preserve">Type de lave-vaisselle - Cellule liée : </t>
  </si>
  <si>
    <t xml:space="preserve">Organisation du lavage : </t>
  </si>
  <si>
    <r>
      <t xml:space="preserve">Rendement d'utilisation </t>
    </r>
    <r>
      <rPr>
        <u/>
        <sz val="10"/>
        <rFont val="Arial"/>
        <family val="2"/>
      </rPr>
      <t>si</t>
    </r>
    <r>
      <rPr>
        <sz val="10"/>
        <rFont val="Arial"/>
        <family val="2"/>
      </rPr>
      <t xml:space="preserve"> lavage instantanné :  </t>
    </r>
  </si>
  <si>
    <r>
      <t xml:space="preserve">Rendement d'utilisation </t>
    </r>
    <r>
      <rPr>
        <u/>
        <sz val="10"/>
        <rFont val="Arial"/>
        <family val="2"/>
      </rPr>
      <t>si</t>
    </r>
    <r>
      <rPr>
        <sz val="10"/>
        <rFont val="Arial"/>
        <family val="2"/>
      </rPr>
      <t xml:space="preserve"> lavage instantanné - calcul intermédiaire :  </t>
    </r>
  </si>
  <si>
    <r>
      <t>Rendement d'utilisation</t>
    </r>
    <r>
      <rPr>
        <sz val="10"/>
        <rFont val="Arial"/>
        <family val="2"/>
      </rPr>
      <t xml:space="preserve"> :  </t>
    </r>
  </si>
  <si>
    <t>lavage instantanné</t>
  </si>
  <si>
    <t xml:space="preserve">cellule liée : </t>
  </si>
  <si>
    <t xml:space="preserve">Type de lavage :  </t>
  </si>
  <si>
    <t xml:space="preserve">Connaissance composition vaiselle repas - cellule liée: </t>
  </si>
  <si>
    <t xml:space="preserve">Nombre d'assiettes/heure : </t>
  </si>
  <si>
    <t xml:space="preserve">Efficacité énergétique du lave-vaisselle : </t>
  </si>
  <si>
    <t xml:space="preserve">Cellule liée : </t>
  </si>
  <si>
    <t>Débit (l/h)</t>
  </si>
  <si>
    <t>Efficacité énergétique du lave-vaisselle</t>
  </si>
  <si>
    <t xml:space="preserve">Eau froide </t>
  </si>
  <si>
    <t>Récupérateur</t>
  </si>
  <si>
    <t>Pompe à chaleur</t>
  </si>
  <si>
    <t>Eau chaude</t>
  </si>
  <si>
    <t>Puissance de lavage (kW)</t>
  </si>
  <si>
    <t>Puissance de rinçage (kW)</t>
  </si>
  <si>
    <t>Puissance de séchage (kW)</t>
  </si>
  <si>
    <t>Somme puissances (kW)</t>
  </si>
  <si>
    <t>Puissance pompe (kW)</t>
  </si>
  <si>
    <t>(Assiettes/h)</t>
  </si>
  <si>
    <t>Assiettes/h</t>
  </si>
  <si>
    <t>Somme des puissances (kW)</t>
  </si>
  <si>
    <t>Assiette/h</t>
  </si>
  <si>
    <t>Eau de remplissage (l)</t>
  </si>
  <si>
    <t xml:space="preserve">Consommation : </t>
  </si>
  <si>
    <t xml:space="preserve">Pointe quart-horaire :  </t>
  </si>
  <si>
    <t>lavage différé en dehors des heures de pointe</t>
  </si>
  <si>
    <t xml:space="preserve">Si votre lave-vaisselle est de type à déplacement, choisissez son type : </t>
  </si>
  <si>
    <t>A paniers</t>
  </si>
  <si>
    <t>A convoyeur</t>
  </si>
  <si>
    <t xml:space="preserve">Je ne sais pas </t>
  </si>
  <si>
    <t xml:space="preserve">Type de lave-vaisselle à déplacement </t>
  </si>
  <si>
    <t>I. LAVERIES</t>
  </si>
  <si>
    <t xml:space="preserve">Remplissage du lave-vaisselle ? </t>
  </si>
  <si>
    <t xml:space="preserve">Remplissage </t>
  </si>
  <si>
    <t>Eau froide</t>
  </si>
  <si>
    <t>Quantité d'eau de remplissage (litres) :</t>
  </si>
  <si>
    <t xml:space="preserve">A paniers : </t>
  </si>
  <si>
    <t xml:space="preserve">A convoyeur : </t>
  </si>
  <si>
    <t>Nombre de machines à capot :</t>
  </si>
  <si>
    <t xml:space="preserve">Alim. Rinçage eau froide : </t>
  </si>
  <si>
    <t xml:space="preserve">Alim. Rinçage eau chaude : </t>
  </si>
  <si>
    <t>Pointe quart horaire (kW)</t>
  </si>
  <si>
    <t>Consommation pour réchauffer l'eau de remplissage (kWh) :</t>
  </si>
  <si>
    <t>Récup.</t>
  </si>
  <si>
    <t>pompe</t>
  </si>
  <si>
    <t>Nombre de paniers :</t>
  </si>
  <si>
    <t>EF-Sans rien</t>
  </si>
  <si>
    <t xml:space="preserve">Conclusion type de lave-vaisselle : </t>
  </si>
  <si>
    <t>Pas d'application</t>
  </si>
  <si>
    <t xml:space="preserve">Consommation par cycle (kWh) </t>
  </si>
  <si>
    <t>Puissance des lave-vaisselle à déplacement (avec séchage) (kW) :</t>
  </si>
  <si>
    <t xml:space="preserve">Nombre d'assiettes/repas : </t>
  </si>
  <si>
    <t>(valeur par défaut : 2:00)</t>
  </si>
  <si>
    <t xml:space="preserve">Consommation des lave-vaisselle à capot (20 secondes entre les cycles de lavage): </t>
  </si>
  <si>
    <t>Temps alloué à la vaisselle [hh:mm:ss] :</t>
  </si>
  <si>
    <t xml:space="preserve">Pointe quart-horaire si lavage instantanné (kW) : </t>
  </si>
  <si>
    <t xml:space="preserve">Consommation pendant le lavage (kWh) : </t>
  </si>
  <si>
    <t xml:space="preserve">Pointe quart-horaire (kW) : </t>
  </si>
  <si>
    <t>Estimation des consommations et de la pointe quart-horaire                         de la laverie-vaisselle</t>
  </si>
  <si>
    <t>(selon la composition d'un repas : plat consistant, entrée  ?, café ?, etc.)</t>
  </si>
  <si>
    <t>Résultats</t>
  </si>
  <si>
    <t xml:space="preserve">Pour enregistrer vos données dans </t>
  </si>
  <si>
    <t xml:space="preserve">Pour imprimer cette feuille sur votre </t>
  </si>
  <si>
    <t>un fichier "Excel", cliquez ici :</t>
  </si>
  <si>
    <t>imprimante par défaut, cliquez ici :</t>
  </si>
  <si>
    <t>Repas</t>
  </si>
  <si>
    <t>Lavage</t>
  </si>
  <si>
    <t>alimenté à l'eau chaude (pendant le lavage)</t>
  </si>
  <si>
    <t>alimenté à l'eau froide avec récupérateur</t>
  </si>
  <si>
    <t>alimenté à l'eau froide avec pompe à chaleur</t>
  </si>
  <si>
    <t>alimenté à l'eau froide sans récupérateur ni pompe à chaleur</t>
  </si>
  <si>
    <t>Efficacité énergétique :</t>
  </si>
  <si>
    <t>Votre lave-vaisselle est</t>
  </si>
  <si>
    <t>kWh/service</t>
  </si>
  <si>
    <t>kW</t>
  </si>
  <si>
    <t>Service / jour :</t>
  </si>
  <si>
    <t>Jour / an :</t>
  </si>
  <si>
    <t>Consommation annuelle :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</si>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</sst>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8" x14ac:knownFonts="1">
    <font>
      <sz val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Times New Roman"/>
      <family val="1"/>
    </font>
    <font>
      <i/>
      <sz val="10"/>
      <color indexed="53"/>
      <name val="Times New Roman"/>
      <family val="1"/>
    </font>
    <font>
      <i/>
      <sz val="10"/>
      <color indexed="12"/>
      <name val="Times New Roman"/>
      <family val="1"/>
    </font>
    <font>
      <b/>
      <u/>
      <sz val="10"/>
      <name val="Arial"/>
      <family val="2"/>
    </font>
    <font>
      <i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6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8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3" fillId="4" borderId="12" xfId="1" applyFill="1" applyBorder="1"/>
    <xf numFmtId="0" fontId="0" fillId="4" borderId="13" xfId="0" applyFill="1" applyBorder="1"/>
    <xf numFmtId="0" fontId="11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0" fontId="4" fillId="0" borderId="0" xfId="0" applyFont="1" applyBorder="1"/>
    <xf numFmtId="0" fontId="9" fillId="0" borderId="7" xfId="0" applyFont="1" applyBorder="1"/>
    <xf numFmtId="0" fontId="4" fillId="0" borderId="7" xfId="0" applyFont="1" applyBorder="1"/>
    <xf numFmtId="0" fontId="8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0" fillId="0" borderId="9" xfId="0" applyBorder="1"/>
    <xf numFmtId="0" fontId="14" fillId="0" borderId="0" xfId="1" applyFont="1"/>
    <xf numFmtId="0" fontId="13" fillId="0" borderId="0" xfId="1"/>
    <xf numFmtId="0" fontId="13" fillId="0" borderId="0" xfId="1" applyBorder="1"/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Alignment="1"/>
    <xf numFmtId="0" fontId="16" fillId="0" borderId="0" xfId="0" applyFont="1" applyFill="1" applyBorder="1"/>
    <xf numFmtId="0" fontId="6" fillId="0" borderId="0" xfId="0" applyFont="1" applyBorder="1"/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4" xfId="0" applyFont="1" applyFill="1" applyBorder="1"/>
    <xf numFmtId="0" fontId="2" fillId="2" borderId="11" xfId="0" applyFont="1" applyFill="1" applyBorder="1"/>
    <xf numFmtId="0" fontId="2" fillId="2" borderId="15" xfId="0" applyFont="1" applyFill="1" applyBorder="1"/>
    <xf numFmtId="0" fontId="1" fillId="4" borderId="16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_entré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calculs!$D$3" lockText="1" noThreeD="1"/>
</file>

<file path=xl/ctrlProps/ctrlProp10.xml><?xml version="1.0" encoding="utf-8"?>
<formControlPr xmlns="http://schemas.microsoft.com/office/spreadsheetml/2009/9/main" objectType="Drop" dropStyle="combo" dx="16" fmlaLink="calculs!$B$41" fmlaRange="calculs!$A$39:$A$40" noThreeD="1" val="0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calculs!$E$13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Drop" dropStyle="combo" dx="16" fmlaLink="calculs!$B$23" fmlaRange="calculs!$A$21:$B$22" noThreeD="1" sel="2" val="0"/>
</file>

<file path=xl/ctrlProps/ctrlProp8.xml><?xml version="1.0" encoding="utf-8"?>
<formControlPr xmlns="http://schemas.microsoft.com/office/spreadsheetml/2009/9/main" objectType="Drop" dropStyle="combo" dx="16" fmlaLink="calculs!$F$50" fmlaRange="calculs!$A$46:$F$49" noThreeD="1" val="0"/>
</file>

<file path=xl/ctrlProps/ctrlProp9.xml><?xml version="1.0" encoding="utf-8"?>
<formControlPr xmlns="http://schemas.microsoft.com/office/spreadsheetml/2009/9/main" objectType="Drop" dropStyle="combo" dx="16" fmlaLink="calculs!$B$10" fmlaRange="calculs!$A$6:$C$9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34</xdr:row>
          <xdr:rowOff>171450</xdr:rowOff>
        </xdr:from>
        <xdr:to>
          <xdr:col>6</xdr:col>
          <xdr:colOff>628650</xdr:colOff>
          <xdr:row>35</xdr:row>
          <xdr:rowOff>142875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à déplacement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34</xdr:row>
          <xdr:rowOff>180975</xdr:rowOff>
        </xdr:from>
        <xdr:to>
          <xdr:col>7</xdr:col>
          <xdr:colOff>638175</xdr:colOff>
          <xdr:row>36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à capot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34</xdr:row>
          <xdr:rowOff>190500</xdr:rowOff>
        </xdr:from>
        <xdr:to>
          <xdr:col>8</xdr:col>
          <xdr:colOff>685800</xdr:colOff>
          <xdr:row>36</xdr:row>
          <xdr:rowOff>9525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 ne sais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152400</xdr:rowOff>
        </xdr:from>
        <xdr:to>
          <xdr:col>8</xdr:col>
          <xdr:colOff>752475</xdr:colOff>
          <xdr:row>36</xdr:row>
          <xdr:rowOff>38100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9</xdr:row>
          <xdr:rowOff>0</xdr:rowOff>
        </xdr:from>
        <xdr:to>
          <xdr:col>8</xdr:col>
          <xdr:colOff>685800</xdr:colOff>
          <xdr:row>10</xdr:row>
          <xdr:rowOff>142875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8</xdr:row>
          <xdr:rowOff>152400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32</xdr:row>
          <xdr:rowOff>142875</xdr:rowOff>
        </xdr:from>
        <xdr:to>
          <xdr:col>8</xdr:col>
          <xdr:colOff>752475</xdr:colOff>
          <xdr:row>34</xdr:row>
          <xdr:rowOff>38100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142875</xdr:rowOff>
        </xdr:from>
        <xdr:to>
          <xdr:col>9</xdr:col>
          <xdr:colOff>0</xdr:colOff>
          <xdr:row>46</xdr:row>
          <xdr:rowOff>19050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36</xdr:row>
          <xdr:rowOff>142875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285750</xdr:colOff>
          <xdr:row>43</xdr:row>
          <xdr:rowOff>38100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9</xdr:row>
          <xdr:rowOff>9525</xdr:rowOff>
        </xdr:from>
        <xdr:to>
          <xdr:col>8</xdr:col>
          <xdr:colOff>190500</xdr:colOff>
          <xdr:row>10</xdr:row>
          <xdr:rowOff>123825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333375</xdr:colOff>
      <xdr:row>64</xdr:row>
      <xdr:rowOff>66675</xdr:rowOff>
    </xdr:from>
    <xdr:to>
      <xdr:col>4</xdr:col>
      <xdr:colOff>476250</xdr:colOff>
      <xdr:row>65</xdr:row>
      <xdr:rowOff>152400</xdr:rowOff>
    </xdr:to>
    <xdr:sp macro="[0]!enregistrer" textlink="">
      <xdr:nvSpPr>
        <xdr:cNvPr id="1068" name="Texte 9"/>
        <xdr:cNvSpPr txBox="1">
          <a:spLocks noChangeArrowheads="1"/>
        </xdr:cNvSpPr>
      </xdr:nvSpPr>
      <xdr:spPr bwMode="auto">
        <a:xfrm>
          <a:off x="695325" y="10020300"/>
          <a:ext cx="17240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Enregistrer sous ...</a:t>
          </a:r>
        </a:p>
      </xdr:txBody>
    </xdr:sp>
    <xdr:clientData/>
  </xdr:twoCellAnchor>
  <xdr:twoCellAnchor>
    <xdr:from>
      <xdr:col>6</xdr:col>
      <xdr:colOff>333375</xdr:colOff>
      <xdr:row>64</xdr:row>
      <xdr:rowOff>66675</xdr:rowOff>
    </xdr:from>
    <xdr:to>
      <xdr:col>8</xdr:col>
      <xdr:colOff>381000</xdr:colOff>
      <xdr:row>65</xdr:row>
      <xdr:rowOff>152400</xdr:rowOff>
    </xdr:to>
    <xdr:sp macro="[0]!imprimer" textlink="">
      <xdr:nvSpPr>
        <xdr:cNvPr id="1069" name="Texte 103"/>
        <xdr:cNvSpPr txBox="1">
          <a:spLocks noChangeArrowheads="1"/>
        </xdr:cNvSpPr>
      </xdr:nvSpPr>
      <xdr:spPr bwMode="auto">
        <a:xfrm>
          <a:off x="3762375" y="10020300"/>
          <a:ext cx="17240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Imprimer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R64"/>
  <sheetViews>
    <sheetView showGridLines="0" showRowColHeaders="0" tabSelected="1" topLeftCell="A13" workbookViewId="0">
      <selection activeCell="P43" sqref="P43"/>
    </sheetView>
  </sheetViews>
  <sheetFormatPr baseColWidth="10" defaultRowHeight="12.75" x14ac:dyDescent="0.2"/>
  <cols>
    <col min="1" max="2" width="2.7109375" customWidth="1"/>
    <col min="3" max="3" width="12.28515625" customWidth="1"/>
    <col min="5" max="5" width="10.85546875" bestFit="1" customWidth="1"/>
    <col min="8" max="8" width="13.7109375" customWidth="1"/>
    <col min="10" max="10" width="2.7109375" customWidth="1"/>
  </cols>
  <sheetData>
    <row r="1" spans="2:11" ht="13.5" thickBot="1" x14ac:dyDescent="0.25"/>
    <row r="2" spans="2:11" ht="30" customHeight="1" thickBot="1" x14ac:dyDescent="0.3">
      <c r="B2" s="42"/>
      <c r="C2" s="75" t="s">
        <v>78</v>
      </c>
      <c r="D2" s="75"/>
      <c r="E2" s="75"/>
      <c r="F2" s="75"/>
      <c r="G2" s="75"/>
      <c r="H2" s="75"/>
      <c r="I2" s="75"/>
      <c r="J2" s="41"/>
      <c r="K2" s="37"/>
    </row>
    <row r="3" spans="2:11" ht="15.75" x14ac:dyDescent="0.25">
      <c r="B3" s="24"/>
      <c r="C3" s="49"/>
      <c r="D3" s="49"/>
      <c r="E3" s="49"/>
      <c r="F3" s="49"/>
      <c r="G3" s="49"/>
      <c r="H3" s="49"/>
      <c r="I3" s="49"/>
      <c r="J3" s="50"/>
      <c r="K3" s="37"/>
    </row>
    <row r="4" spans="2:11" x14ac:dyDescent="0.2">
      <c r="B4" s="27"/>
      <c r="C4" s="72" t="s">
        <v>0</v>
      </c>
      <c r="D4" s="73"/>
      <c r="E4" s="73"/>
      <c r="F4" s="74"/>
      <c r="G4" s="8"/>
      <c r="H4" s="8"/>
      <c r="I4" s="8"/>
      <c r="J4" s="35"/>
    </row>
    <row r="5" spans="2:11" x14ac:dyDescent="0.2">
      <c r="B5" s="27"/>
      <c r="C5" s="8"/>
      <c r="D5" s="8"/>
      <c r="E5" s="8"/>
      <c r="F5" s="8"/>
      <c r="G5" s="8"/>
      <c r="H5" s="8"/>
      <c r="I5" s="8"/>
      <c r="J5" s="35"/>
    </row>
    <row r="6" spans="2:11" x14ac:dyDescent="0.2">
      <c r="B6" s="27"/>
      <c r="C6" s="51" t="s">
        <v>85</v>
      </c>
      <c r="D6" s="52"/>
      <c r="E6" s="52"/>
      <c r="F6" s="52"/>
      <c r="G6" s="52"/>
      <c r="H6" s="52"/>
      <c r="I6" s="52"/>
      <c r="J6" s="35"/>
    </row>
    <row r="7" spans="2:11" x14ac:dyDescent="0.2">
      <c r="B7" s="27"/>
      <c r="C7" s="8"/>
      <c r="D7" s="8"/>
      <c r="E7" s="8"/>
      <c r="F7" s="8"/>
      <c r="G7" s="8"/>
      <c r="H7" s="8"/>
      <c r="I7" s="8"/>
      <c r="J7" s="35"/>
    </row>
    <row r="8" spans="2:11" x14ac:dyDescent="0.2">
      <c r="B8" s="27"/>
      <c r="C8" s="10" t="s">
        <v>2</v>
      </c>
      <c r="D8" s="10"/>
      <c r="E8" s="10"/>
      <c r="F8" s="2">
        <v>80</v>
      </c>
      <c r="G8" s="8"/>
      <c r="H8" s="8"/>
      <c r="I8" s="8"/>
      <c r="J8" s="35"/>
    </row>
    <row r="9" spans="2:11" x14ac:dyDescent="0.2">
      <c r="B9" s="27"/>
      <c r="C9" s="10"/>
      <c r="D9" s="10"/>
      <c r="E9" s="10"/>
      <c r="F9" s="3"/>
      <c r="G9" s="8"/>
      <c r="H9" s="8"/>
      <c r="I9" s="8"/>
      <c r="J9" s="35"/>
    </row>
    <row r="10" spans="2:11" x14ac:dyDescent="0.2">
      <c r="B10" s="27"/>
      <c r="C10" s="10" t="s">
        <v>13</v>
      </c>
      <c r="D10" s="10"/>
      <c r="E10" s="10"/>
      <c r="F10" s="10"/>
      <c r="G10" s="10"/>
      <c r="H10" s="10"/>
      <c r="I10" s="3"/>
      <c r="J10" s="35"/>
      <c r="K10" s="4"/>
    </row>
    <row r="11" spans="2:11" x14ac:dyDescent="0.2">
      <c r="B11" s="27"/>
      <c r="C11" s="10" t="s">
        <v>79</v>
      </c>
      <c r="D11" s="10"/>
      <c r="E11" s="10"/>
      <c r="F11" s="10"/>
      <c r="G11" s="10"/>
      <c r="H11" s="10"/>
      <c r="I11" s="3"/>
      <c r="J11" s="35"/>
      <c r="K11" s="4"/>
    </row>
    <row r="12" spans="2:11" x14ac:dyDescent="0.2">
      <c r="B12" s="27"/>
      <c r="C12" s="10"/>
      <c r="D12" s="10"/>
      <c r="E12" s="10"/>
      <c r="F12" s="10"/>
      <c r="G12" s="10"/>
      <c r="H12" s="10"/>
      <c r="I12" s="3"/>
      <c r="J12" s="35"/>
      <c r="K12" s="4"/>
    </row>
    <row r="13" spans="2:11" x14ac:dyDescent="0.2">
      <c r="B13" s="27"/>
      <c r="C13" s="8"/>
      <c r="D13" s="8" t="s">
        <v>3</v>
      </c>
      <c r="E13" s="8"/>
      <c r="F13" s="8"/>
      <c r="G13" s="8"/>
      <c r="H13" s="8"/>
      <c r="I13" s="8"/>
      <c r="J13" s="35"/>
    </row>
    <row r="14" spans="2:11" x14ac:dyDescent="0.2">
      <c r="B14" s="27"/>
      <c r="C14" s="8"/>
      <c r="D14" s="8"/>
      <c r="E14" s="8"/>
      <c r="F14" s="8" t="s">
        <v>4</v>
      </c>
      <c r="G14" s="8"/>
      <c r="H14" s="8"/>
      <c r="I14" s="2">
        <v>1</v>
      </c>
      <c r="J14" s="35"/>
    </row>
    <row r="15" spans="2:11" ht="3.95" customHeight="1" x14ac:dyDescent="0.2">
      <c r="B15" s="27"/>
      <c r="C15" s="8"/>
      <c r="D15" s="8"/>
      <c r="E15" s="8"/>
      <c r="F15" s="8"/>
      <c r="G15" s="8"/>
      <c r="H15" s="8"/>
      <c r="I15" s="40"/>
      <c r="J15" s="35"/>
    </row>
    <row r="16" spans="2:11" x14ac:dyDescent="0.2">
      <c r="B16" s="27"/>
      <c r="C16" s="8"/>
      <c r="D16" s="8"/>
      <c r="E16" s="8"/>
      <c r="F16" s="8" t="s">
        <v>5</v>
      </c>
      <c r="G16" s="8"/>
      <c r="H16" s="8"/>
      <c r="I16" s="2">
        <v>1</v>
      </c>
      <c r="J16" s="35"/>
    </row>
    <row r="17" spans="2:10" ht="3.95" customHeight="1" x14ac:dyDescent="0.2">
      <c r="B17" s="27"/>
      <c r="C17" s="8"/>
      <c r="D17" s="8"/>
      <c r="E17" s="8"/>
      <c r="F17" s="8"/>
      <c r="G17" s="8"/>
      <c r="H17" s="8"/>
      <c r="I17" s="40"/>
      <c r="J17" s="35"/>
    </row>
    <row r="18" spans="2:10" x14ac:dyDescent="0.2">
      <c r="B18" s="27"/>
      <c r="C18" s="8"/>
      <c r="D18" s="8"/>
      <c r="E18" s="8"/>
      <c r="F18" s="8" t="s">
        <v>6</v>
      </c>
      <c r="G18" s="8"/>
      <c r="H18" s="8"/>
      <c r="I18" s="2">
        <v>0</v>
      </c>
      <c r="J18" s="35"/>
    </row>
    <row r="19" spans="2:10" ht="3.95" customHeight="1" x14ac:dyDescent="0.2">
      <c r="B19" s="27"/>
      <c r="C19" s="8"/>
      <c r="D19" s="8"/>
      <c r="E19" s="8"/>
      <c r="F19" s="8"/>
      <c r="G19" s="8"/>
      <c r="H19" s="8"/>
      <c r="I19" s="40"/>
      <c r="J19" s="35"/>
    </row>
    <row r="20" spans="2:10" x14ac:dyDescent="0.2">
      <c r="B20" s="27"/>
      <c r="C20" s="8"/>
      <c r="D20" s="8"/>
      <c r="E20" s="8"/>
      <c r="F20" s="8" t="s">
        <v>7</v>
      </c>
      <c r="G20" s="8"/>
      <c r="H20" s="8"/>
      <c r="I20" s="2">
        <v>1</v>
      </c>
      <c r="J20" s="35"/>
    </row>
    <row r="21" spans="2:10" ht="3.95" customHeight="1" x14ac:dyDescent="0.2">
      <c r="B21" s="27"/>
      <c r="C21" s="8"/>
      <c r="D21" s="8"/>
      <c r="E21" s="8"/>
      <c r="F21" s="8"/>
      <c r="G21" s="8"/>
      <c r="H21" s="8"/>
      <c r="I21" s="40"/>
      <c r="J21" s="35"/>
    </row>
    <row r="22" spans="2:10" x14ac:dyDescent="0.2">
      <c r="B22" s="27"/>
      <c r="C22" s="8"/>
      <c r="D22" s="8"/>
      <c r="E22" s="8"/>
      <c r="F22" s="8" t="s">
        <v>8</v>
      </c>
      <c r="G22" s="8"/>
      <c r="H22" s="8"/>
      <c r="I22" s="2">
        <v>1</v>
      </c>
      <c r="J22" s="35"/>
    </row>
    <row r="23" spans="2:10" ht="3.95" customHeight="1" x14ac:dyDescent="0.2">
      <c r="B23" s="27"/>
      <c r="C23" s="8"/>
      <c r="D23" s="8"/>
      <c r="E23" s="8"/>
      <c r="F23" s="8"/>
      <c r="G23" s="8"/>
      <c r="H23" s="8"/>
      <c r="I23" s="40"/>
      <c r="J23" s="35"/>
    </row>
    <row r="24" spans="2:10" x14ac:dyDescent="0.2">
      <c r="B24" s="27"/>
      <c r="C24" s="8"/>
      <c r="D24" s="8"/>
      <c r="E24" s="8"/>
      <c r="F24" s="8" t="s">
        <v>9</v>
      </c>
      <c r="G24" s="8"/>
      <c r="H24" s="8"/>
      <c r="I24" s="2">
        <v>1</v>
      </c>
      <c r="J24" s="35"/>
    </row>
    <row r="25" spans="2:10" ht="3.95" customHeight="1" x14ac:dyDescent="0.2">
      <c r="B25" s="27"/>
      <c r="C25" s="8"/>
      <c r="D25" s="8"/>
      <c r="E25" s="8"/>
      <c r="F25" s="8"/>
      <c r="G25" s="8"/>
      <c r="H25" s="8"/>
      <c r="I25" s="40"/>
      <c r="J25" s="35"/>
    </row>
    <row r="26" spans="2:10" x14ac:dyDescent="0.2">
      <c r="B26" s="27"/>
      <c r="C26" s="8"/>
      <c r="D26" s="8"/>
      <c r="E26" s="8"/>
      <c r="F26" s="10" t="s">
        <v>12</v>
      </c>
      <c r="G26" s="10"/>
      <c r="H26" s="10"/>
      <c r="I26" s="2">
        <v>1</v>
      </c>
      <c r="J26" s="35"/>
    </row>
    <row r="27" spans="2:10" ht="3.95" customHeight="1" x14ac:dyDescent="0.2">
      <c r="B27" s="27"/>
      <c r="C27" s="8"/>
      <c r="D27" s="8"/>
      <c r="E27" s="8"/>
      <c r="F27" s="8"/>
      <c r="G27" s="8"/>
      <c r="H27" s="8"/>
      <c r="I27" s="40"/>
      <c r="J27" s="35"/>
    </row>
    <row r="28" spans="2:10" x14ac:dyDescent="0.2">
      <c r="B28" s="27"/>
      <c r="C28" s="8"/>
      <c r="D28" s="8"/>
      <c r="E28" s="8"/>
      <c r="F28" s="8" t="s">
        <v>10</v>
      </c>
      <c r="G28" s="8"/>
      <c r="H28" s="8"/>
      <c r="I28" s="2">
        <v>1</v>
      </c>
      <c r="J28" s="35"/>
    </row>
    <row r="29" spans="2:10" ht="3.95" customHeight="1" x14ac:dyDescent="0.2">
      <c r="B29" s="27"/>
      <c r="C29" s="8"/>
      <c r="D29" s="8"/>
      <c r="E29" s="8"/>
      <c r="F29" s="8"/>
      <c r="G29" s="8"/>
      <c r="H29" s="8"/>
      <c r="I29" s="40"/>
      <c r="J29" s="35"/>
    </row>
    <row r="30" spans="2:10" x14ac:dyDescent="0.2">
      <c r="B30" s="27"/>
      <c r="C30" s="8"/>
      <c r="D30" s="8"/>
      <c r="E30" s="8"/>
      <c r="F30" s="8" t="s">
        <v>11</v>
      </c>
      <c r="G30" s="8"/>
      <c r="H30" s="8"/>
      <c r="I30" s="2">
        <v>1</v>
      </c>
      <c r="J30" s="35"/>
    </row>
    <row r="31" spans="2:10" x14ac:dyDescent="0.2">
      <c r="B31" s="27"/>
      <c r="C31" s="8"/>
      <c r="D31" s="8"/>
      <c r="E31" s="8"/>
      <c r="F31" s="8"/>
      <c r="G31" s="8"/>
      <c r="H31" s="8"/>
      <c r="I31" s="3"/>
      <c r="J31" s="35"/>
    </row>
    <row r="32" spans="2:10" x14ac:dyDescent="0.2">
      <c r="B32" s="27"/>
      <c r="C32" s="51" t="s">
        <v>86</v>
      </c>
      <c r="D32" s="52"/>
      <c r="E32" s="52"/>
      <c r="F32" s="52"/>
      <c r="G32" s="52"/>
      <c r="H32" s="52"/>
      <c r="I32" s="52"/>
      <c r="J32" s="35"/>
    </row>
    <row r="33" spans="2:14" x14ac:dyDescent="0.2">
      <c r="B33" s="27"/>
      <c r="C33" s="10"/>
      <c r="D33" s="10"/>
      <c r="E33" s="10"/>
      <c r="F33" s="3"/>
      <c r="G33" s="8"/>
      <c r="H33" s="8"/>
      <c r="I33" s="8"/>
      <c r="J33" s="35"/>
    </row>
    <row r="34" spans="2:14" x14ac:dyDescent="0.2">
      <c r="B34" s="27"/>
      <c r="C34" s="10" t="s">
        <v>16</v>
      </c>
      <c r="D34" s="10"/>
      <c r="E34" s="8"/>
      <c r="F34" s="8"/>
      <c r="G34" s="8"/>
      <c r="H34" s="8"/>
      <c r="I34" s="53"/>
      <c r="J34" s="35"/>
    </row>
    <row r="35" spans="2:14" ht="20.100000000000001" customHeight="1" x14ac:dyDescent="0.2">
      <c r="B35" s="27"/>
      <c r="C35" s="10"/>
      <c r="D35" s="10"/>
      <c r="E35" s="10"/>
      <c r="F35" s="3"/>
      <c r="G35" s="8"/>
      <c r="H35" s="8"/>
      <c r="I35" s="8"/>
      <c r="J35" s="35"/>
    </row>
    <row r="36" spans="2:14" x14ac:dyDescent="0.2">
      <c r="B36" s="27"/>
      <c r="C36" s="10" t="s">
        <v>14</v>
      </c>
      <c r="D36" s="10"/>
      <c r="E36" s="10"/>
      <c r="F36" s="3"/>
      <c r="G36" s="8"/>
      <c r="H36" s="8"/>
      <c r="I36" s="8"/>
      <c r="J36" s="54"/>
      <c r="K36" s="4"/>
      <c r="L36" s="4"/>
      <c r="M36" s="4"/>
      <c r="N36" s="4"/>
    </row>
    <row r="37" spans="2:14" ht="15" customHeight="1" x14ac:dyDescent="0.2">
      <c r="B37" s="27"/>
      <c r="C37" s="10"/>
      <c r="D37" s="10"/>
      <c r="E37" s="10"/>
      <c r="F37" s="3"/>
      <c r="G37" s="8"/>
      <c r="H37" s="8"/>
      <c r="I37" s="8"/>
      <c r="J37" s="55"/>
    </row>
    <row r="38" spans="2:14" x14ac:dyDescent="0.2">
      <c r="B38" s="27"/>
      <c r="C38" s="10" t="s">
        <v>46</v>
      </c>
      <c r="D38" s="10"/>
      <c r="E38" s="10"/>
      <c r="F38" s="10"/>
      <c r="G38" s="10"/>
      <c r="H38" s="10"/>
      <c r="I38" s="8"/>
      <c r="J38" s="35"/>
      <c r="K38" s="23"/>
    </row>
    <row r="39" spans="2:14" x14ac:dyDescent="0.2">
      <c r="B39" s="27"/>
      <c r="C39" s="10"/>
      <c r="D39" s="10"/>
      <c r="E39" s="10"/>
      <c r="F39" s="10"/>
      <c r="G39" s="10"/>
      <c r="H39" s="8"/>
      <c r="I39" s="56" t="str">
        <f>IF(OR(AND(OR(calculs!$D$3=2,calculs!$D$3=3),OR(calculs!$B$10=1,calculs!$B$10=2)),AND(calculs!$D$3=1,calculs!$B$10=4)),"attention ! Contradiction avec ce qui précède !","")</f>
        <v/>
      </c>
      <c r="J39" s="35"/>
      <c r="K39" s="1"/>
    </row>
    <row r="40" spans="2:14" x14ac:dyDescent="0.2">
      <c r="B40" s="27"/>
      <c r="C40" s="8"/>
      <c r="D40" s="8"/>
      <c r="E40" s="8"/>
      <c r="F40" s="8"/>
      <c r="G40" s="8"/>
      <c r="H40" s="8"/>
      <c r="I40" s="8"/>
      <c r="J40" s="35"/>
    </row>
    <row r="41" spans="2:14" x14ac:dyDescent="0.2">
      <c r="B41" s="27"/>
      <c r="C41" s="10" t="s">
        <v>74</v>
      </c>
      <c r="D41" s="10"/>
      <c r="E41" s="10"/>
      <c r="F41" s="39">
        <v>8.3333333333333329E-2</v>
      </c>
      <c r="G41" s="57" t="s">
        <v>72</v>
      </c>
      <c r="H41" s="8"/>
      <c r="I41" s="58"/>
      <c r="J41" s="35"/>
    </row>
    <row r="42" spans="2:14" ht="15.95" customHeight="1" x14ac:dyDescent="0.2">
      <c r="B42" s="27"/>
      <c r="C42" s="8"/>
      <c r="D42" s="8"/>
      <c r="E42" s="8"/>
      <c r="F42" s="8"/>
      <c r="G42" s="8"/>
      <c r="H42" s="8"/>
      <c r="I42" s="8"/>
      <c r="J42" s="35"/>
    </row>
    <row r="43" spans="2:14" x14ac:dyDescent="0.2">
      <c r="B43" s="27"/>
      <c r="C43" s="8" t="s">
        <v>52</v>
      </c>
      <c r="D43" s="8"/>
      <c r="E43" s="8"/>
      <c r="F43" s="8"/>
      <c r="G43" s="8"/>
      <c r="H43" s="8"/>
      <c r="I43" s="8"/>
      <c r="J43" s="35"/>
    </row>
    <row r="44" spans="2:14" ht="15.95" customHeight="1" x14ac:dyDescent="0.2">
      <c r="B44" s="27"/>
      <c r="C44" s="8"/>
      <c r="D44" s="8"/>
      <c r="E44" s="8"/>
      <c r="F44" s="8"/>
      <c r="G44" s="8"/>
      <c r="H44" s="8"/>
      <c r="I44" s="8"/>
      <c r="J44" s="35"/>
    </row>
    <row r="45" spans="2:14" x14ac:dyDescent="0.2">
      <c r="B45" s="27"/>
      <c r="C45" s="10" t="s">
        <v>91</v>
      </c>
      <c r="D45" s="10"/>
      <c r="E45" s="10"/>
      <c r="F45" s="10"/>
      <c r="G45" s="8"/>
      <c r="H45" s="8"/>
      <c r="I45" s="8"/>
      <c r="J45" s="35"/>
    </row>
    <row r="46" spans="2:14" x14ac:dyDescent="0.2">
      <c r="B46" s="27"/>
      <c r="C46" s="10"/>
      <c r="D46" s="10" t="s">
        <v>92</v>
      </c>
      <c r="E46" s="8"/>
      <c r="F46" s="8"/>
      <c r="G46" s="8"/>
      <c r="H46" s="8"/>
      <c r="I46" s="8"/>
      <c r="J46" s="35"/>
    </row>
    <row r="47" spans="2:14" ht="8.1" customHeight="1" x14ac:dyDescent="0.2">
      <c r="B47" s="27"/>
      <c r="C47" s="10"/>
      <c r="D47" s="10"/>
      <c r="E47" s="10"/>
      <c r="F47" s="3"/>
      <c r="G47" s="8"/>
      <c r="H47" s="8"/>
      <c r="I47" s="8"/>
      <c r="J47" s="35"/>
    </row>
    <row r="48" spans="2:14" x14ac:dyDescent="0.2">
      <c r="B48" s="27"/>
      <c r="C48" s="8"/>
      <c r="D48" s="8"/>
      <c r="E48" s="8"/>
      <c r="F48" s="59" t="str">
        <f>IF(AND(calculs!$D$3=2,OR(calculs!$F$50=3,calculs!$F$50=4)),"un LV a capot n'a pas de récupérateur, ni de pompe à chaleur !"," ")</f>
        <v xml:space="preserve"> </v>
      </c>
      <c r="G48" s="8"/>
      <c r="H48" s="8"/>
      <c r="I48" s="8"/>
      <c r="J48" s="35"/>
    </row>
    <row r="49" spans="1:226" x14ac:dyDescent="0.2">
      <c r="B49" s="27"/>
      <c r="C49" s="8"/>
      <c r="D49" s="8"/>
      <c r="E49" s="8"/>
      <c r="F49" s="59"/>
      <c r="G49" s="8"/>
      <c r="H49" s="8"/>
      <c r="I49" s="8"/>
      <c r="J49" s="35"/>
    </row>
    <row r="50" spans="1:226" x14ac:dyDescent="0.2">
      <c r="B50" s="27"/>
      <c r="C50" s="51" t="s">
        <v>80</v>
      </c>
      <c r="D50" s="52"/>
      <c r="E50" s="52"/>
      <c r="F50" s="52"/>
      <c r="G50" s="52"/>
      <c r="H50" s="52"/>
      <c r="I50" s="52"/>
      <c r="J50" s="35"/>
    </row>
    <row r="51" spans="1:226" x14ac:dyDescent="0.2">
      <c r="B51" s="27"/>
      <c r="C51" s="8"/>
      <c r="D51" s="8"/>
      <c r="E51" s="8"/>
      <c r="F51" s="8"/>
      <c r="G51" s="8"/>
      <c r="H51" s="8"/>
      <c r="I51" s="8"/>
      <c r="J51" s="35"/>
    </row>
    <row r="52" spans="1:226" x14ac:dyDescent="0.2">
      <c r="B52" s="27"/>
      <c r="C52" s="43" t="str">
        <f>IF(calculs!D34=1,"Machine à paniers (avec séchage chaud) :",IF(calculs!D34=2,"Machine à convoyeur (avec séchage chaud) :","Machine à capot :"))</f>
        <v>Machine à paniers (avec séchage chaud) :</v>
      </c>
      <c r="D52" s="44"/>
      <c r="E52" s="44"/>
      <c r="F52" s="44"/>
      <c r="G52" s="44"/>
      <c r="H52" s="8"/>
      <c r="I52" s="8"/>
      <c r="J52" s="35"/>
    </row>
    <row r="53" spans="1:226" x14ac:dyDescent="0.2">
      <c r="B53" s="27"/>
      <c r="C53" s="68" t="str">
        <f>IF(AND(calculs!D34=3,calculs!C32&gt;1250),"Votre machine à capot risque d'être juste !",IF(AND(calculs!D34=1,OR(calculs!C32&lt;1250,calculs!C32&gt;3250)),"Attention ! Vérifiez qu'il existe une machine du type souhaité de capacité (ass./h) demandée",IF(AND(calculs!D34=2,OR(calculs!C32&lt;1400,calculs!C32&gt;4900)),"Attention ! Vérifiez qu'il existe une machine du type souhaité decapacité (ass./h) demandée"," ")))</f>
        <v>Attention ! Vérifiez qu'il existe une machine du type souhaité de capacité (ass./h) demandée</v>
      </c>
      <c r="D53" s="44"/>
      <c r="E53" s="44"/>
      <c r="F53" s="44"/>
      <c r="G53" s="44"/>
      <c r="H53" s="8"/>
      <c r="I53" s="8"/>
      <c r="J53" s="35"/>
    </row>
    <row r="54" spans="1:226" ht="6" customHeight="1" x14ac:dyDescent="0.2">
      <c r="B54" s="27"/>
      <c r="C54" s="43"/>
      <c r="D54" s="44"/>
      <c r="E54" s="44"/>
      <c r="F54" s="44"/>
      <c r="G54" s="44"/>
      <c r="H54" s="8"/>
      <c r="I54" s="8"/>
      <c r="J54" s="35"/>
    </row>
    <row r="55" spans="1:226" x14ac:dyDescent="0.2">
      <c r="B55" s="27"/>
      <c r="C55" s="46" t="s">
        <v>43</v>
      </c>
      <c r="D55" s="45"/>
      <c r="E55" s="47">
        <f>IF(calculs!F70="erreur","erreur",ROUND(SUM(calculs!F68,calculs!F70),0))</f>
        <v>81</v>
      </c>
      <c r="F55" s="78" t="s">
        <v>93</v>
      </c>
      <c r="G55" s="78"/>
      <c r="H55" s="53"/>
      <c r="I55" s="8"/>
      <c r="J55" s="35"/>
      <c r="L55" s="20" t="s">
        <v>95</v>
      </c>
      <c r="M55" s="10"/>
      <c r="N55" s="10"/>
      <c r="O55" s="2">
        <v>2</v>
      </c>
    </row>
    <row r="56" spans="1:226" x14ac:dyDescent="0.2">
      <c r="B56" s="27"/>
      <c r="C56" s="46"/>
      <c r="D56" s="45"/>
      <c r="E56" s="48"/>
      <c r="F56" s="45"/>
      <c r="G56" s="45"/>
      <c r="H56" s="53"/>
      <c r="I56" s="8"/>
      <c r="J56" s="35"/>
      <c r="L56" s="8"/>
      <c r="M56" s="8"/>
      <c r="N56" s="8"/>
      <c r="O56" s="40"/>
    </row>
    <row r="57" spans="1:226" x14ac:dyDescent="0.2">
      <c r="B57" s="27"/>
      <c r="C57" s="46" t="s">
        <v>44</v>
      </c>
      <c r="D57" s="45"/>
      <c r="E57" s="47">
        <f>IF(calculs!G71="erreur","erreur",ROUND(calculs!G71,0))</f>
        <v>40</v>
      </c>
      <c r="F57" s="78" t="s">
        <v>94</v>
      </c>
      <c r="G57" s="78"/>
      <c r="H57" s="53"/>
      <c r="I57" s="8"/>
      <c r="J57" s="35"/>
      <c r="L57" s="69" t="s">
        <v>96</v>
      </c>
      <c r="M57" s="8"/>
      <c r="N57" s="8"/>
      <c r="O57" s="2">
        <v>365</v>
      </c>
    </row>
    <row r="58" spans="1:226" x14ac:dyDescent="0.2">
      <c r="B58" s="27"/>
      <c r="C58" s="46"/>
      <c r="D58" s="45"/>
      <c r="E58" s="48"/>
      <c r="F58" s="45"/>
      <c r="G58" s="45"/>
      <c r="H58" s="53"/>
      <c r="I58" s="8"/>
      <c r="J58" s="35"/>
      <c r="L58" s="8"/>
      <c r="M58" s="8"/>
      <c r="N58" s="8"/>
      <c r="O58" s="40"/>
    </row>
    <row r="59" spans="1:226" ht="24.95" customHeight="1" x14ac:dyDescent="0.2">
      <c r="B59" s="27"/>
      <c r="C59" s="76" t="str">
        <f>IF(calculs!$D$34=3,"(Pour une machine à capot, on considère un cycle de 90 sec. - 20 secondes (manutention) sont prévues entre les cycles.)","(La capacité (ass./h) de la machine à déplacement, respecte la norme allemande DIN 10510 : 2 min. de contact avec l'eau)")</f>
        <v>(La capacité (ass./h) de la machine à déplacement, respecte la norme allemande DIN 10510 : 2 min. de contact avec l'eau)</v>
      </c>
      <c r="D59" s="77"/>
      <c r="E59" s="77"/>
      <c r="F59" s="77"/>
      <c r="G59" s="77"/>
      <c r="H59" s="77"/>
      <c r="I59" s="77"/>
      <c r="J59" s="35"/>
      <c r="L59" s="69" t="s">
        <v>97</v>
      </c>
      <c r="M59" s="8"/>
      <c r="N59" s="8"/>
      <c r="O59" s="70">
        <f>E55*O55*O57</f>
        <v>59130</v>
      </c>
      <c r="P59" s="71" t="s">
        <v>98</v>
      </c>
    </row>
    <row r="60" spans="1:226" x14ac:dyDescent="0.2">
      <c r="B60" s="27"/>
      <c r="C60" s="60" t="str">
        <f>IF(AND(calculs!B41=2,OR(calculs!F50=1,calculs!F50=3,calculs!F50=4)),"N'oubliez pas de tenir compte de l'énergie (non électrique) pour l'eau chaude de remplissage!",IF(AND(calculs!B41=2,calculs!F50=2),"N'oubliez pas de tenir compte de l'énergie (non électrique) pour l'eau chaude de remplissage et pendant le lavage!",IF(AND(calculs!B41=1,calculs!F50=2),"N'oubliez pas de tenir compte de l'énergie (non électrique) pour l'eau chaude pendant le lavage!","-")))</f>
        <v>-</v>
      </c>
      <c r="D60" s="8"/>
      <c r="E60" s="8"/>
      <c r="F60" s="8"/>
      <c r="G60" s="8"/>
      <c r="H60" s="8"/>
      <c r="I60" s="8"/>
      <c r="J60" s="35"/>
    </row>
    <row r="61" spans="1:226" ht="13.5" thickBot="1" x14ac:dyDescent="0.25">
      <c r="B61" s="30"/>
      <c r="C61" s="61"/>
      <c r="D61" s="61"/>
      <c r="E61" s="61"/>
      <c r="F61" s="61"/>
      <c r="G61" s="61"/>
      <c r="H61" s="61"/>
      <c r="I61" s="61"/>
      <c r="J61" s="36"/>
    </row>
    <row r="63" spans="1:226" ht="14.25" x14ac:dyDescent="0.2">
      <c r="A63" s="62"/>
      <c r="B63" s="62"/>
      <c r="C63" s="65"/>
      <c r="D63" s="65" t="s">
        <v>81</v>
      </c>
      <c r="F63" s="66"/>
      <c r="G63" s="67"/>
      <c r="H63" s="66" t="s">
        <v>82</v>
      </c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</row>
    <row r="64" spans="1:226" ht="14.25" x14ac:dyDescent="0.2">
      <c r="A64" s="63"/>
      <c r="B64" s="64"/>
      <c r="C64" s="66"/>
      <c r="D64" s="66" t="s">
        <v>83</v>
      </c>
      <c r="F64" s="66"/>
      <c r="G64" s="67"/>
      <c r="H64" s="66" t="s">
        <v>84</v>
      </c>
      <c r="I64" s="64"/>
      <c r="J64" s="64"/>
      <c r="K64" s="64"/>
      <c r="L64" s="64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</row>
  </sheetData>
  <mergeCells count="5">
    <mergeCell ref="C4:F4"/>
    <mergeCell ref="C2:I2"/>
    <mergeCell ref="C59:I59"/>
    <mergeCell ref="F55:G55"/>
    <mergeCell ref="F57:G57"/>
  </mergeCells>
  <phoneticPr fontId="0" type="noConversion"/>
  <pageMargins left="0.78740157499999996" right="0.78740157499999996" top="0.984251969" bottom="0.984251969" header="0.4921259845" footer="0.4921259845"/>
  <pageSetup paperSize="9" scale="96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Option Button 19">
              <controlPr defaultSize="0" autoFill="0" autoLine="0" autoPict="0">
                <anchor moveWithCells="1">
                  <from>
                    <xdr:col>5</xdr:col>
                    <xdr:colOff>409575</xdr:colOff>
                    <xdr:row>34</xdr:row>
                    <xdr:rowOff>171450</xdr:rowOff>
                  </from>
                  <to>
                    <xdr:col>6</xdr:col>
                    <xdr:colOff>628650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Option Button 20">
              <controlPr defaultSize="0" autoFill="0" autoLine="0" autoPict="0">
                <anchor moveWithCells="1">
                  <from>
                    <xdr:col>6</xdr:col>
                    <xdr:colOff>752475</xdr:colOff>
                    <xdr:row>34</xdr:row>
                    <xdr:rowOff>180975</xdr:rowOff>
                  </from>
                  <to>
                    <xdr:col>7</xdr:col>
                    <xdr:colOff>638175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Option Button 21">
              <controlPr defaultSize="0" autoFill="0" autoLine="0" autoPict="0">
                <anchor moveWithCells="1">
                  <from>
                    <xdr:col>7</xdr:col>
                    <xdr:colOff>781050</xdr:colOff>
                    <xdr:row>34</xdr:row>
                    <xdr:rowOff>190500</xdr:rowOff>
                  </from>
                  <to>
                    <xdr:col>8</xdr:col>
                    <xdr:colOff>685800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Group Box 22">
              <controlPr defaultSize="0" autoFill="0" autoPict="0">
                <anchor moveWithCells="1">
                  <from>
                    <xdr:col>5</xdr:col>
                    <xdr:colOff>304800</xdr:colOff>
                    <xdr:row>34</xdr:row>
                    <xdr:rowOff>152400</xdr:rowOff>
                  </from>
                  <to>
                    <xdr:col>8</xdr:col>
                    <xdr:colOff>752475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Option Button 24">
              <controlPr defaultSize="0" autoFill="0" autoLine="0" autoPict="0">
                <anchor moveWithCells="1">
                  <from>
                    <xdr:col>8</xdr:col>
                    <xdr:colOff>247650</xdr:colOff>
                    <xdr:row>9</xdr:row>
                    <xdr:rowOff>0</xdr:rowOff>
                  </from>
                  <to>
                    <xdr:col>8</xdr:col>
                    <xdr:colOff>685800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Group Box 25">
              <controlPr defaultSize="0" autoFill="0" autoPict="0">
                <anchor moveWithCells="1">
                  <from>
                    <xdr:col>7</xdr:col>
                    <xdr:colOff>542925</xdr:colOff>
                    <xdr:row>8</xdr:row>
                    <xdr:rowOff>152400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Drop Down 29">
              <controlPr defaultSize="0" autoLine="0" autoPict="0">
                <anchor moveWithCells="1">
                  <from>
                    <xdr:col>5</xdr:col>
                    <xdr:colOff>314325</xdr:colOff>
                    <xdr:row>32</xdr:row>
                    <xdr:rowOff>142875</xdr:rowOff>
                  </from>
                  <to>
                    <xdr:col>8</xdr:col>
                    <xdr:colOff>752475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Drop Down 32">
              <controlPr defaultSize="0" autoLine="0" autoPict="0">
                <anchor moveWithCells="1">
                  <from>
                    <xdr:col>5</xdr:col>
                    <xdr:colOff>0</xdr:colOff>
                    <xdr:row>44</xdr:row>
                    <xdr:rowOff>142875</xdr:rowOff>
                  </from>
                  <to>
                    <xdr:col>9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Drop Down 38">
              <controlPr defaultSize="0" autoLine="0" autoPict="0">
                <anchor moveWithCells="1">
                  <from>
                    <xdr:col>7</xdr:col>
                    <xdr:colOff>581025</xdr:colOff>
                    <xdr:row>36</xdr:row>
                    <xdr:rowOff>142875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Drop Down 42">
              <controlPr defaultSize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285750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Option Button 43">
              <controlPr defaultSize="0" autoFill="0" autoLine="0" autoPict="0">
                <anchor moveWithCells="1">
                  <from>
                    <xdr:col>7</xdr:col>
                    <xdr:colOff>676275</xdr:colOff>
                    <xdr:row>9</xdr:row>
                    <xdr:rowOff>9525</xdr:rowOff>
                  </from>
                  <to>
                    <xdr:col>8</xdr:col>
                    <xdr:colOff>190500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72"/>
  <sheetViews>
    <sheetView topLeftCell="A17" workbookViewId="0">
      <selection activeCell="G71" sqref="G71"/>
    </sheetView>
  </sheetViews>
  <sheetFormatPr baseColWidth="10" defaultRowHeight="12.75" x14ac:dyDescent="0.2"/>
  <sheetData>
    <row r="1" spans="1:5" ht="13.5" thickBot="1" x14ac:dyDescent="0.25">
      <c r="A1" s="21" t="s">
        <v>51</v>
      </c>
    </row>
    <row r="2" spans="1:5" x14ac:dyDescent="0.2">
      <c r="A2" s="22"/>
    </row>
    <row r="3" spans="1:5" x14ac:dyDescent="0.2">
      <c r="A3" s="83" t="s">
        <v>15</v>
      </c>
      <c r="B3" s="79"/>
      <c r="C3" s="79"/>
      <c r="D3" s="7">
        <v>1</v>
      </c>
    </row>
    <row r="5" spans="1:5" x14ac:dyDescent="0.2">
      <c r="A5" s="79" t="s">
        <v>50</v>
      </c>
      <c r="B5" s="79"/>
      <c r="C5" s="79"/>
    </row>
    <row r="6" spans="1:5" x14ac:dyDescent="0.2">
      <c r="A6" s="79" t="s">
        <v>47</v>
      </c>
      <c r="B6" s="79"/>
      <c r="C6" s="79"/>
    </row>
    <row r="7" spans="1:5" x14ac:dyDescent="0.2">
      <c r="A7" s="79" t="s">
        <v>48</v>
      </c>
      <c r="B7" s="79"/>
      <c r="C7" s="79"/>
    </row>
    <row r="8" spans="1:5" x14ac:dyDescent="0.2">
      <c r="A8" s="79" t="s">
        <v>49</v>
      </c>
      <c r="B8" s="79"/>
      <c r="C8" s="79"/>
    </row>
    <row r="9" spans="1:5" x14ac:dyDescent="0.2">
      <c r="A9" s="5" t="s">
        <v>68</v>
      </c>
      <c r="B9" s="5"/>
      <c r="C9" s="5"/>
    </row>
    <row r="10" spans="1:5" x14ac:dyDescent="0.2">
      <c r="A10" s="7" t="s">
        <v>26</v>
      </c>
      <c r="B10" s="5">
        <v>3</v>
      </c>
      <c r="C10" s="5"/>
    </row>
    <row r="13" spans="1:5" x14ac:dyDescent="0.2">
      <c r="A13" s="79" t="s">
        <v>23</v>
      </c>
      <c r="B13" s="79"/>
      <c r="C13" s="79"/>
      <c r="D13" s="79"/>
      <c r="E13" s="7">
        <v>1</v>
      </c>
    </row>
    <row r="15" spans="1:5" x14ac:dyDescent="0.2">
      <c r="A15" s="84" t="s">
        <v>1</v>
      </c>
      <c r="B15" s="85"/>
      <c r="C15" s="86"/>
      <c r="D15" s="7">
        <f>SUM(entrées!$I$14*1,entrées!$I$16*0.7,entrées!$I$18*2,entrées!$I$20*0.7,entrées!$I$22*0.7,entrées!$I$24*2.3,entrées!$I$26*0.2,entrées!$I$28*1,entrées!$I$30*0.6)</f>
        <v>7.1999999999999993</v>
      </c>
    </row>
    <row r="17" spans="1:6" x14ac:dyDescent="0.2">
      <c r="A17" s="79" t="s">
        <v>71</v>
      </c>
      <c r="B17" s="79"/>
      <c r="C17" s="79"/>
      <c r="D17" s="7">
        <f>IF($E$13=1,$D$15,7)</f>
        <v>7.1999999999999993</v>
      </c>
    </row>
    <row r="20" spans="1:6" x14ac:dyDescent="0.2">
      <c r="A20" s="79" t="s">
        <v>22</v>
      </c>
      <c r="B20" s="79"/>
      <c r="C20" s="79"/>
      <c r="D20" s="79"/>
    </row>
    <row r="21" spans="1:6" x14ac:dyDescent="0.2">
      <c r="A21" s="79" t="s">
        <v>45</v>
      </c>
      <c r="B21" s="79"/>
      <c r="C21" s="79"/>
      <c r="D21" s="79"/>
    </row>
    <row r="22" spans="1:6" x14ac:dyDescent="0.2">
      <c r="A22" s="79" t="s">
        <v>20</v>
      </c>
      <c r="B22" s="79"/>
      <c r="C22" s="79"/>
      <c r="D22" s="79"/>
    </row>
    <row r="23" spans="1:6" x14ac:dyDescent="0.2">
      <c r="A23" s="5" t="s">
        <v>21</v>
      </c>
      <c r="B23" s="5">
        <v>2</v>
      </c>
      <c r="C23" s="5"/>
      <c r="D23" s="5"/>
    </row>
    <row r="25" spans="1:6" x14ac:dyDescent="0.2">
      <c r="A25" s="79" t="s">
        <v>17</v>
      </c>
      <c r="B25" s="79"/>
      <c r="C25" s="79"/>
      <c r="D25" s="79"/>
      <c r="E25" s="7">
        <f>IF(entrées!$F$8&lt;150,0.65,$F$27)</f>
        <v>0.65</v>
      </c>
    </row>
    <row r="27" spans="1:6" x14ac:dyDescent="0.2">
      <c r="A27" s="79" t="s">
        <v>18</v>
      </c>
      <c r="B27" s="79"/>
      <c r="C27" s="79"/>
      <c r="D27" s="79"/>
      <c r="E27" s="79"/>
      <c r="F27" s="7">
        <f>IF(entrées!$F$8&gt;1000,0.8,0.75)</f>
        <v>0.75</v>
      </c>
    </row>
    <row r="29" spans="1:6" x14ac:dyDescent="0.2">
      <c r="A29" s="79" t="s">
        <v>19</v>
      </c>
      <c r="B29" s="79"/>
      <c r="C29" s="7">
        <f>IF($B$23=1,0.8,$E$25)</f>
        <v>0.65</v>
      </c>
    </row>
    <row r="32" spans="1:6" x14ac:dyDescent="0.2">
      <c r="A32" s="82" t="s">
        <v>24</v>
      </c>
      <c r="B32" s="82"/>
      <c r="C32" s="12">
        <f>ROUND((entrées!$F$8*calculs!$D$17)/(entrées!$F$41*24*calculs!$C$29),0)</f>
        <v>443</v>
      </c>
      <c r="D32" s="9"/>
      <c r="E32" s="9"/>
      <c r="F32" s="9"/>
    </row>
    <row r="33" spans="1:6" x14ac:dyDescent="0.2">
      <c r="A33" s="20"/>
      <c r="B33" s="20"/>
      <c r="C33" s="38"/>
      <c r="D33" s="9"/>
      <c r="E33" s="9"/>
      <c r="F33" s="9"/>
    </row>
    <row r="34" spans="1:6" x14ac:dyDescent="0.2">
      <c r="A34" t="s">
        <v>67</v>
      </c>
      <c r="D34">
        <f>IF(AND(D3=1,OR(B10=1,AND(B10=3,C32&lt;3250))),1,IF(AND(D3=1,OR(B10=2,AND(B10=3,C32&gt;3250,C32&lt;4900))),2,IF(D3=2,3,IF(AND(D3=3,C32&lt;1250),3,IF(AND(D3=3,C32&gt;1250,C32&lt;3250),1,IF(AND(D3=3,C32&lt;4900,C32&gt;3250),2,"erreur"))))))</f>
        <v>1</v>
      </c>
    </row>
    <row r="35" spans="1:6" x14ac:dyDescent="0.2">
      <c r="A35" s="20"/>
      <c r="B35" s="20"/>
      <c r="D35" s="9"/>
      <c r="E35" s="9"/>
      <c r="F35" s="9"/>
    </row>
    <row r="36" spans="1:6" x14ac:dyDescent="0.2">
      <c r="A36" s="20" t="s">
        <v>55</v>
      </c>
      <c r="B36" s="20"/>
      <c r="D36" s="20">
        <f>IF($D$34=1,ROUND(0.1065*C32-27.626,0),IF($D$34=2,ROUND(0.1137*C32+0.972,0),22*D57))</f>
        <v>20</v>
      </c>
      <c r="E36" s="9"/>
      <c r="F36" s="9"/>
    </row>
    <row r="37" spans="1:6" x14ac:dyDescent="0.2">
      <c r="A37" s="20"/>
      <c r="B37" s="20"/>
      <c r="D37" s="9"/>
      <c r="E37" s="9"/>
      <c r="F37" s="9"/>
    </row>
    <row r="38" spans="1:6" x14ac:dyDescent="0.2">
      <c r="A38" s="20" t="s">
        <v>53</v>
      </c>
      <c r="B38" s="20"/>
      <c r="D38" s="9"/>
      <c r="E38" s="9"/>
      <c r="F38" s="9"/>
    </row>
    <row r="39" spans="1:6" x14ac:dyDescent="0.2">
      <c r="A39" s="20" t="s">
        <v>54</v>
      </c>
      <c r="B39" s="20"/>
      <c r="D39" s="9"/>
      <c r="E39" s="9"/>
      <c r="F39" s="9"/>
    </row>
    <row r="40" spans="1:6" x14ac:dyDescent="0.2">
      <c r="A40" s="20" t="s">
        <v>32</v>
      </c>
      <c r="B40" s="20"/>
      <c r="D40" s="9"/>
      <c r="E40" s="9"/>
      <c r="F40" s="9"/>
    </row>
    <row r="41" spans="1:6" x14ac:dyDescent="0.2">
      <c r="A41" s="20" t="s">
        <v>26</v>
      </c>
      <c r="B41" s="20">
        <v>1</v>
      </c>
      <c r="D41" s="9"/>
      <c r="E41" s="9"/>
      <c r="F41" s="9"/>
    </row>
    <row r="42" spans="1:6" x14ac:dyDescent="0.2">
      <c r="A42" s="10"/>
      <c r="B42" s="10"/>
      <c r="C42" s="10"/>
      <c r="D42" s="10"/>
      <c r="E42" s="11"/>
      <c r="F42" s="11"/>
    </row>
    <row r="43" spans="1:6" x14ac:dyDescent="0.2">
      <c r="A43" s="10"/>
      <c r="B43" s="10"/>
      <c r="C43" s="10"/>
      <c r="D43" s="10"/>
      <c r="E43" s="11"/>
      <c r="F43" s="11"/>
    </row>
    <row r="44" spans="1:6" x14ac:dyDescent="0.2">
      <c r="A44" s="10"/>
      <c r="B44" s="10"/>
      <c r="C44" s="10"/>
      <c r="D44" s="10"/>
      <c r="E44" s="11"/>
      <c r="F44" s="11"/>
    </row>
    <row r="45" spans="1:6" x14ac:dyDescent="0.2">
      <c r="A45" s="79" t="s">
        <v>25</v>
      </c>
      <c r="B45" s="79"/>
      <c r="C45" s="79"/>
      <c r="D45" s="79"/>
      <c r="E45" s="79"/>
      <c r="F45" s="79"/>
    </row>
    <row r="46" spans="1:6" x14ac:dyDescent="0.2">
      <c r="A46" s="81" t="s">
        <v>90</v>
      </c>
      <c r="B46" s="81"/>
      <c r="C46" s="81"/>
      <c r="D46" s="81"/>
      <c r="E46" s="81"/>
      <c r="F46" s="81"/>
    </row>
    <row r="47" spans="1:6" x14ac:dyDescent="0.2">
      <c r="A47" s="81" t="s">
        <v>87</v>
      </c>
      <c r="B47" s="81"/>
      <c r="C47" s="81"/>
      <c r="D47" s="81"/>
      <c r="E47" s="81"/>
      <c r="F47" s="81"/>
    </row>
    <row r="48" spans="1:6" x14ac:dyDescent="0.2">
      <c r="A48" s="81" t="s">
        <v>88</v>
      </c>
      <c r="B48" s="81"/>
      <c r="C48" s="81"/>
      <c r="D48" s="81"/>
      <c r="E48" s="81"/>
      <c r="F48" s="81"/>
    </row>
    <row r="49" spans="1:8" x14ac:dyDescent="0.2">
      <c r="A49" s="81" t="s">
        <v>89</v>
      </c>
      <c r="B49" s="81"/>
      <c r="C49" s="81"/>
      <c r="D49" s="81"/>
      <c r="E49" s="81"/>
      <c r="F49" s="81"/>
    </row>
    <row r="50" spans="1:8" x14ac:dyDescent="0.2">
      <c r="A50" s="79" t="s">
        <v>26</v>
      </c>
      <c r="B50" s="79"/>
      <c r="C50" s="79"/>
      <c r="D50" s="79"/>
      <c r="E50" s="79"/>
      <c r="F50" s="7">
        <v>1</v>
      </c>
    </row>
    <row r="51" spans="1:8" ht="13.5" thickBot="1" x14ac:dyDescent="0.25"/>
    <row r="52" spans="1:8" x14ac:dyDescent="0.2">
      <c r="A52" s="24" t="s">
        <v>70</v>
      </c>
      <c r="B52" s="25"/>
      <c r="C52" s="25"/>
      <c r="D52" s="25"/>
      <c r="E52" s="26"/>
      <c r="F52" s="18"/>
    </row>
    <row r="53" spans="1:8" x14ac:dyDescent="0.2">
      <c r="A53" s="27"/>
      <c r="B53" s="10" t="s">
        <v>66</v>
      </c>
      <c r="C53" s="8" t="s">
        <v>32</v>
      </c>
      <c r="D53" s="8" t="s">
        <v>63</v>
      </c>
      <c r="E53" s="28" t="s">
        <v>64</v>
      </c>
      <c r="F53" s="1"/>
    </row>
    <row r="54" spans="1:8" x14ac:dyDescent="0.2">
      <c r="A54" s="27" t="s">
        <v>56</v>
      </c>
      <c r="B54" s="11">
        <f>ROUND(38.264*EXP(0.0001*$C$32),0)</f>
        <v>40</v>
      </c>
      <c r="C54" s="11">
        <f>ROUND(29.682*EXP(0.0001*$C$32),0)</f>
        <v>31</v>
      </c>
      <c r="D54" s="11">
        <f>ROUND(29.682*EXP(0.0001*$C$32),0)</f>
        <v>31</v>
      </c>
      <c r="E54" s="29">
        <f>ROUND(20.084*EXP(0.0001*$C$32),0)</f>
        <v>21</v>
      </c>
    </row>
    <row r="55" spans="1:8" ht="13.5" thickBot="1" x14ac:dyDescent="0.25">
      <c r="A55" s="30" t="s">
        <v>57</v>
      </c>
      <c r="B55" s="31">
        <f>ROUND(38.892*EXP(0.0002*$C$32),0)</f>
        <v>42</v>
      </c>
      <c r="C55" s="31">
        <f>ROUND(29.682*EXP(0.0002*$C$32),0)</f>
        <v>32</v>
      </c>
      <c r="D55" s="31">
        <f>ROUND(29.682*EXP(0.0002*$C$32),0)</f>
        <v>32</v>
      </c>
      <c r="E55" s="32">
        <f>ROUND(19.346*EXP(0.0002*$C$32),0)</f>
        <v>21</v>
      </c>
    </row>
    <row r="56" spans="1:8" x14ac:dyDescent="0.2">
      <c r="B56" s="18"/>
      <c r="D56" s="18"/>
      <c r="E56" s="18"/>
      <c r="F56" s="18"/>
      <c r="H56" s="18"/>
    </row>
    <row r="57" spans="1:8" x14ac:dyDescent="0.2">
      <c r="A57" t="s">
        <v>58</v>
      </c>
      <c r="B57" s="18"/>
      <c r="D57" s="18">
        <f>ROUNDUP($D$17*entrées!$F$8/(18*32*entrées!$F$41*24),0)</f>
        <v>1</v>
      </c>
      <c r="F57" s="18"/>
      <c r="H57" s="18"/>
    </row>
    <row r="58" spans="1:8" x14ac:dyDescent="0.2">
      <c r="A58" t="s">
        <v>65</v>
      </c>
      <c r="B58" s="18"/>
      <c r="D58" s="18">
        <f>ROUNDUP($D$17*entrées!$F$8/18,0)</f>
        <v>32</v>
      </c>
      <c r="F58" s="18"/>
      <c r="H58" s="18"/>
    </row>
    <row r="59" spans="1:8" x14ac:dyDescent="0.2">
      <c r="B59" s="18"/>
      <c r="D59" s="18"/>
      <c r="F59" s="18"/>
      <c r="H59" s="18"/>
    </row>
    <row r="60" spans="1:8" ht="13.5" thickBot="1" x14ac:dyDescent="0.25">
      <c r="B60" s="18"/>
      <c r="D60" s="18"/>
      <c r="E60" s="18"/>
      <c r="F60" s="18"/>
      <c r="H60" s="18"/>
    </row>
    <row r="61" spans="1:8" x14ac:dyDescent="0.2">
      <c r="A61" s="24" t="s">
        <v>73</v>
      </c>
      <c r="B61" s="25"/>
      <c r="C61" s="33"/>
      <c r="D61" s="25"/>
      <c r="E61" s="25"/>
      <c r="F61" s="25"/>
      <c r="G61" s="34"/>
      <c r="H61" s="18"/>
    </row>
    <row r="62" spans="1:8" x14ac:dyDescent="0.2">
      <c r="A62" s="27"/>
      <c r="B62" s="11"/>
      <c r="C62" s="8" t="s">
        <v>69</v>
      </c>
      <c r="D62" s="11"/>
      <c r="E62" s="8"/>
      <c r="F62" s="10" t="s">
        <v>61</v>
      </c>
      <c r="G62" s="35"/>
      <c r="H62" s="18"/>
    </row>
    <row r="63" spans="1:8" x14ac:dyDescent="0.2">
      <c r="A63" s="27" t="s">
        <v>59</v>
      </c>
      <c r="B63" s="11"/>
      <c r="C63" s="11">
        <v>0.28499999999999998</v>
      </c>
      <c r="D63" s="11"/>
      <c r="E63" s="11"/>
      <c r="F63" s="11">
        <v>9.1199999999999992</v>
      </c>
      <c r="G63" s="35"/>
      <c r="H63" s="18"/>
    </row>
    <row r="64" spans="1:8" ht="13.5" thickBot="1" x14ac:dyDescent="0.25">
      <c r="A64" s="30" t="s">
        <v>60</v>
      </c>
      <c r="B64" s="31"/>
      <c r="C64" s="31">
        <v>0.16500000000000001</v>
      </c>
      <c r="D64" s="31"/>
      <c r="E64" s="31"/>
      <c r="F64" s="31">
        <v>5.28</v>
      </c>
      <c r="G64" s="36"/>
    </row>
    <row r="65" spans="1:7" x14ac:dyDescent="0.2">
      <c r="B65" s="18"/>
      <c r="C65" s="18"/>
      <c r="D65" s="18"/>
      <c r="E65" s="18"/>
      <c r="F65" s="18"/>
    </row>
    <row r="66" spans="1:7" x14ac:dyDescent="0.2">
      <c r="A66" s="80"/>
      <c r="B66" s="80"/>
      <c r="C66" s="80"/>
      <c r="D66" s="1"/>
      <c r="E66" s="18"/>
      <c r="F66" s="18"/>
    </row>
    <row r="67" spans="1:7" x14ac:dyDescent="0.2">
      <c r="B67" s="18"/>
      <c r="C67" s="18"/>
      <c r="D67" s="18"/>
      <c r="E67" s="18"/>
      <c r="F67" s="18"/>
    </row>
    <row r="68" spans="1:7" x14ac:dyDescent="0.2">
      <c r="A68" t="s">
        <v>62</v>
      </c>
      <c r="F68">
        <f>ROUND(IF($B$41=1,$D$36*1.163*50/1000,$D$36*1.163*15/1000),2)</f>
        <v>1.1599999999999999</v>
      </c>
      <c r="G68" s="4"/>
    </row>
    <row r="69" spans="1:7" x14ac:dyDescent="0.2">
      <c r="G69" s="4"/>
    </row>
    <row r="70" spans="1:7" x14ac:dyDescent="0.2">
      <c r="A70" t="s">
        <v>76</v>
      </c>
      <c r="F70">
        <f>IF($D$34=1,INDEX($B$54:$E$54,1,$F$50)*entrées!$F$41*24,IF($D$34=2,INDEX($B$55:$E$55,1,$F$50)*entrées!$F$41*24,IF(AND(D34=3,F50=1),C63*D58,IF(AND(D34=3,F50=2),C64*D58,"erreur"))))</f>
        <v>80</v>
      </c>
    </row>
    <row r="71" spans="1:7" x14ac:dyDescent="0.2">
      <c r="A71" t="s">
        <v>77</v>
      </c>
      <c r="G71">
        <f>IF(B23=1,0,G72)</f>
        <v>40</v>
      </c>
    </row>
    <row r="72" spans="1:7" x14ac:dyDescent="0.2">
      <c r="A72" t="s">
        <v>75</v>
      </c>
      <c r="G72">
        <f>IF($D$34=1,INDEX($B$54:$E$54,1,$F$50),IF($D$34=2,INDEX($B$55:$E$55,1,$F$50),IF(AND(D34=3,F50=1),F63*D57,IF(AND(D34=3,F50=2),F64*D57,"erreur"))))</f>
        <v>40</v>
      </c>
    </row>
  </sheetData>
  <mergeCells count="22">
    <mergeCell ref="A3:C3"/>
    <mergeCell ref="A49:F49"/>
    <mergeCell ref="A15:C15"/>
    <mergeCell ref="A13:D13"/>
    <mergeCell ref="A46:F46"/>
    <mergeCell ref="A22:D22"/>
    <mergeCell ref="A27:E27"/>
    <mergeCell ref="A21:D21"/>
    <mergeCell ref="A6:C6"/>
    <mergeCell ref="A7:C7"/>
    <mergeCell ref="A8:C8"/>
    <mergeCell ref="A20:D20"/>
    <mergeCell ref="A66:C66"/>
    <mergeCell ref="A50:E50"/>
    <mergeCell ref="A47:F47"/>
    <mergeCell ref="A32:B32"/>
    <mergeCell ref="A48:F48"/>
    <mergeCell ref="A45:F45"/>
    <mergeCell ref="A25:D25"/>
    <mergeCell ref="A29:B29"/>
    <mergeCell ref="A17:C17"/>
    <mergeCell ref="A5:C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28"/>
  <sheetViews>
    <sheetView topLeftCell="A6" workbookViewId="0">
      <selection activeCell="G71" sqref="G71"/>
    </sheetView>
  </sheetViews>
  <sheetFormatPr baseColWidth="10" defaultRowHeight="12.75" x14ac:dyDescent="0.2"/>
  <sheetData>
    <row r="1" spans="1:8" x14ac:dyDescent="0.2">
      <c r="A1" s="13" t="s">
        <v>38</v>
      </c>
      <c r="B1" s="88"/>
      <c r="C1" s="88"/>
      <c r="D1" s="88" t="s">
        <v>28</v>
      </c>
      <c r="E1" s="88"/>
      <c r="F1" s="88"/>
      <c r="G1" s="88"/>
      <c r="H1" s="88"/>
    </row>
    <row r="2" spans="1:8" x14ac:dyDescent="0.2">
      <c r="A2" s="13"/>
      <c r="B2" s="88"/>
      <c r="C2" s="88"/>
      <c r="D2" s="15" t="s">
        <v>29</v>
      </c>
      <c r="E2" s="15" t="s">
        <v>30</v>
      </c>
      <c r="F2" s="88" t="s">
        <v>31</v>
      </c>
      <c r="G2" s="88"/>
      <c r="H2" s="15" t="s">
        <v>32</v>
      </c>
    </row>
    <row r="3" spans="1:8" x14ac:dyDescent="0.2">
      <c r="A3" s="13"/>
      <c r="B3" s="87" t="s">
        <v>33</v>
      </c>
      <c r="C3" s="87"/>
      <c r="D3" s="14">
        <v>12</v>
      </c>
      <c r="E3" s="14">
        <v>12</v>
      </c>
      <c r="F3" s="88"/>
      <c r="G3" s="88"/>
      <c r="H3" s="14"/>
    </row>
    <row r="4" spans="1:8" x14ac:dyDescent="0.2">
      <c r="A4" s="13"/>
      <c r="B4" s="87" t="s">
        <v>34</v>
      </c>
      <c r="C4" s="87"/>
      <c r="D4" s="14">
        <v>32</v>
      </c>
      <c r="E4" s="14">
        <v>15</v>
      </c>
      <c r="F4" s="88">
        <v>6</v>
      </c>
      <c r="G4" s="88"/>
      <c r="H4" s="14"/>
    </row>
    <row r="5" spans="1:8" x14ac:dyDescent="0.2">
      <c r="A5" s="13"/>
      <c r="B5" s="87" t="s">
        <v>35</v>
      </c>
      <c r="C5" s="87"/>
      <c r="D5" s="14"/>
      <c r="E5" s="14"/>
      <c r="F5" s="88">
        <v>8.3000000000000007</v>
      </c>
      <c r="G5" s="88"/>
      <c r="H5" s="14"/>
    </row>
    <row r="6" spans="1:8" x14ac:dyDescent="0.2">
      <c r="A6" s="13"/>
      <c r="B6" s="16" t="s">
        <v>37</v>
      </c>
      <c r="C6" s="16"/>
      <c r="D6" s="14"/>
      <c r="E6" s="14"/>
      <c r="F6" s="88"/>
      <c r="G6" s="88"/>
      <c r="H6" s="14"/>
    </row>
    <row r="7" spans="1:8" x14ac:dyDescent="0.2">
      <c r="A7" s="13"/>
      <c r="B7" s="87" t="s">
        <v>27</v>
      </c>
      <c r="C7" s="87"/>
      <c r="D7" s="14"/>
      <c r="E7" s="14"/>
      <c r="F7" s="88"/>
      <c r="G7" s="88"/>
      <c r="H7" s="14"/>
    </row>
    <row r="8" spans="1:8" x14ac:dyDescent="0.2">
      <c r="A8" s="13">
        <v>3000</v>
      </c>
      <c r="B8" s="87" t="s">
        <v>36</v>
      </c>
      <c r="C8" s="87"/>
      <c r="D8" s="14">
        <f>SUM(D3:D6)</f>
        <v>44</v>
      </c>
      <c r="E8" s="14">
        <f>SUM(E3:E6)</f>
        <v>27</v>
      </c>
      <c r="F8" s="88">
        <f>SUM(F3:G6)</f>
        <v>14.3</v>
      </c>
      <c r="G8" s="88"/>
      <c r="H8" s="14">
        <f>SUM(H3:H6)</f>
        <v>0</v>
      </c>
    </row>
    <row r="10" spans="1:8" x14ac:dyDescent="0.2">
      <c r="A10" s="19" t="s">
        <v>39</v>
      </c>
      <c r="B10" s="90" t="s">
        <v>40</v>
      </c>
      <c r="C10" s="90"/>
      <c r="D10" s="90"/>
      <c r="E10" s="90"/>
      <c r="F10" s="90"/>
    </row>
    <row r="11" spans="1:8" x14ac:dyDescent="0.2">
      <c r="A11" s="7"/>
      <c r="B11" s="17" t="s">
        <v>29</v>
      </c>
      <c r="C11" s="17" t="s">
        <v>30</v>
      </c>
      <c r="D11" s="89" t="s">
        <v>31</v>
      </c>
      <c r="E11" s="89"/>
      <c r="F11" s="17" t="s">
        <v>32</v>
      </c>
    </row>
    <row r="12" spans="1:8" x14ac:dyDescent="0.2">
      <c r="A12" s="7">
        <v>200</v>
      </c>
      <c r="B12" s="6"/>
      <c r="C12" s="6"/>
      <c r="D12" s="91"/>
      <c r="E12" s="91"/>
      <c r="F12" s="6"/>
    </row>
    <row r="13" spans="1:8" x14ac:dyDescent="0.2">
      <c r="A13" s="7">
        <v>500</v>
      </c>
      <c r="B13" s="6"/>
      <c r="C13" s="6"/>
      <c r="D13" s="91"/>
      <c r="E13" s="91"/>
      <c r="F13" s="6"/>
    </row>
    <row r="14" spans="1:8" x14ac:dyDescent="0.2">
      <c r="A14" s="7">
        <v>1000</v>
      </c>
      <c r="B14" s="6"/>
      <c r="C14" s="6"/>
      <c r="D14" s="91"/>
      <c r="E14" s="91"/>
      <c r="F14" s="6"/>
    </row>
    <row r="15" spans="1:8" x14ac:dyDescent="0.2">
      <c r="A15" s="7">
        <v>2000</v>
      </c>
      <c r="B15" s="6"/>
      <c r="C15" s="6"/>
      <c r="D15" s="91"/>
      <c r="E15" s="91"/>
      <c r="F15" s="6"/>
    </row>
    <row r="16" spans="1:8" x14ac:dyDescent="0.2">
      <c r="A16" s="7">
        <v>3000</v>
      </c>
      <c r="B16" s="6">
        <v>44</v>
      </c>
      <c r="C16" s="6">
        <v>27</v>
      </c>
      <c r="D16" s="91">
        <v>14.3</v>
      </c>
      <c r="E16" s="91"/>
      <c r="F16" s="6"/>
    </row>
    <row r="17" spans="1:6" x14ac:dyDescent="0.2">
      <c r="A17" s="7">
        <v>5000</v>
      </c>
      <c r="B17" s="6"/>
      <c r="C17" s="6"/>
      <c r="D17" s="92"/>
      <c r="E17" s="93"/>
      <c r="F17" s="6"/>
    </row>
    <row r="18" spans="1:6" x14ac:dyDescent="0.2">
      <c r="A18" s="7">
        <v>10000</v>
      </c>
      <c r="B18" s="6"/>
      <c r="C18" s="6"/>
      <c r="D18" s="92"/>
      <c r="E18" s="93"/>
      <c r="F18" s="6"/>
    </row>
    <row r="21" spans="1:6" x14ac:dyDescent="0.2">
      <c r="A21" s="19" t="s">
        <v>41</v>
      </c>
      <c r="B21" s="90" t="s">
        <v>42</v>
      </c>
      <c r="C21" s="90"/>
    </row>
    <row r="22" spans="1:6" x14ac:dyDescent="0.2">
      <c r="A22" s="7">
        <v>200</v>
      </c>
      <c r="B22" s="91"/>
      <c r="C22" s="91"/>
    </row>
    <row r="23" spans="1:6" x14ac:dyDescent="0.2">
      <c r="A23" s="7">
        <v>500</v>
      </c>
      <c r="B23" s="91"/>
      <c r="C23" s="91"/>
    </row>
    <row r="24" spans="1:6" x14ac:dyDescent="0.2">
      <c r="A24" s="7">
        <v>1000</v>
      </c>
      <c r="B24" s="91"/>
      <c r="C24" s="91"/>
    </row>
    <row r="25" spans="1:6" x14ac:dyDescent="0.2">
      <c r="A25" s="7">
        <v>2000</v>
      </c>
      <c r="B25" s="91"/>
      <c r="C25" s="91"/>
    </row>
    <row r="26" spans="1:6" x14ac:dyDescent="0.2">
      <c r="A26" s="7">
        <v>3000</v>
      </c>
      <c r="B26" s="91">
        <v>300</v>
      </c>
      <c r="C26" s="91"/>
    </row>
    <row r="27" spans="1:6" x14ac:dyDescent="0.2">
      <c r="A27" s="7">
        <v>5000</v>
      </c>
      <c r="B27" s="91"/>
      <c r="C27" s="91"/>
    </row>
    <row r="28" spans="1:6" x14ac:dyDescent="0.2">
      <c r="A28" s="7">
        <v>10000</v>
      </c>
      <c r="B28" s="91"/>
      <c r="C28" s="91"/>
    </row>
  </sheetData>
  <mergeCells count="32">
    <mergeCell ref="B28:C28"/>
    <mergeCell ref="B21:C21"/>
    <mergeCell ref="B22:C22"/>
    <mergeCell ref="B23:C23"/>
    <mergeCell ref="B24:C24"/>
    <mergeCell ref="B25:C25"/>
    <mergeCell ref="B26:C26"/>
    <mergeCell ref="D11:E11"/>
    <mergeCell ref="B10:F10"/>
    <mergeCell ref="D12:E12"/>
    <mergeCell ref="B27:C27"/>
    <mergeCell ref="D17:E17"/>
    <mergeCell ref="D18:E18"/>
    <mergeCell ref="D13:E13"/>
    <mergeCell ref="D14:E14"/>
    <mergeCell ref="D15:E15"/>
    <mergeCell ref="D16:E16"/>
    <mergeCell ref="D1:H1"/>
    <mergeCell ref="B1:C1"/>
    <mergeCell ref="B2:C2"/>
    <mergeCell ref="F3:G3"/>
    <mergeCell ref="B3:C3"/>
    <mergeCell ref="F2:G2"/>
    <mergeCell ref="B8:C8"/>
    <mergeCell ref="F4:G4"/>
    <mergeCell ref="F5:G5"/>
    <mergeCell ref="F7:G7"/>
    <mergeCell ref="F8:G8"/>
    <mergeCell ref="F6:G6"/>
    <mergeCell ref="B5:C5"/>
    <mergeCell ref="B7:C7"/>
    <mergeCell ref="B4:C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entrées</vt:lpstr>
      <vt:lpstr>calculs</vt:lpstr>
      <vt:lpstr>Feuil3</vt:lpstr>
    </vt:vector>
  </TitlesOfParts>
  <Company>UCL - Architecture et Climat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CLIMAT08</dc:creator>
  <cp:lastModifiedBy>LELOUTRE Yoann</cp:lastModifiedBy>
  <cp:lastPrinted>2001-04-03T14:26:59Z</cp:lastPrinted>
  <dcterms:created xsi:type="dcterms:W3CDTF">2001-01-25T13:44:29Z</dcterms:created>
  <dcterms:modified xsi:type="dcterms:W3CDTF">2018-10-23T15:53:32Z</dcterms:modified>
</cp:coreProperties>
</file>